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\drf_ccon\REEQUILIBRIO ECONOMICO, REAJUSTE, PLANILHAS e LICITAÇÃO\MODELO\"/>
    </mc:Choice>
  </mc:AlternateContent>
  <xr:revisionPtr revIDLastSave="0" documentId="13_ncr:1_{032AF2DC-EE94-48C9-97EA-81223AEA28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3" i="1" l="1"/>
  <c r="C75" i="1" s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85" i="1"/>
  <c r="H86" i="1"/>
  <c r="C28" i="1"/>
  <c r="C27" i="1"/>
  <c r="D102" i="1"/>
  <c r="C70" i="1"/>
  <c r="C71" i="1" s="1"/>
  <c r="C131" i="1"/>
  <c r="C128" i="1" s="1"/>
  <c r="D112" i="1"/>
  <c r="D145" i="1" s="1"/>
  <c r="C90" i="1"/>
  <c r="C89" i="1"/>
  <c r="C88" i="1"/>
  <c r="C87" i="1"/>
  <c r="C86" i="1"/>
  <c r="C85" i="1"/>
  <c r="C72" i="1"/>
  <c r="D56" i="1"/>
  <c r="D63" i="1" s="1"/>
  <c r="C44" i="1"/>
  <c r="D19" i="1"/>
  <c r="C29" i="1" l="1"/>
  <c r="H87" i="1"/>
  <c r="C92" i="1"/>
  <c r="C93" i="1" s="1"/>
  <c r="D71" i="1"/>
  <c r="D86" i="1"/>
  <c r="D90" i="1"/>
  <c r="D70" i="1"/>
  <c r="D89" i="1"/>
  <c r="D75" i="1"/>
  <c r="D88" i="1"/>
  <c r="D141" i="1"/>
  <c r="D28" i="1"/>
  <c r="D91" i="1"/>
  <c r="D27" i="1"/>
  <c r="D72" i="1"/>
  <c r="D87" i="1"/>
  <c r="C74" i="1"/>
  <c r="D74" i="1" s="1"/>
  <c r="D73" i="1"/>
  <c r="D85" i="1"/>
  <c r="H88" i="1" l="1"/>
  <c r="D93" i="1"/>
  <c r="D76" i="1"/>
  <c r="D143" i="1" s="1"/>
  <c r="C76" i="1"/>
  <c r="C94" i="1"/>
  <c r="D92" i="1"/>
  <c r="D29" i="1"/>
  <c r="H89" i="1" l="1"/>
  <c r="D61" i="1"/>
  <c r="D43" i="1"/>
  <c r="D36" i="1"/>
  <c r="D37" i="1"/>
  <c r="D39" i="1"/>
  <c r="D38" i="1"/>
  <c r="D40" i="1"/>
  <c r="D42" i="1"/>
  <c r="D35" i="1"/>
  <c r="D41" i="1"/>
  <c r="D94" i="1"/>
  <c r="C95" i="1"/>
  <c r="D95" i="1" s="1"/>
  <c r="H90" i="1" l="1"/>
  <c r="D44" i="1"/>
  <c r="D62" i="1" s="1"/>
  <c r="D64" i="1" s="1"/>
  <c r="D96" i="1"/>
  <c r="D144" i="1" s="1"/>
  <c r="C96" i="1"/>
  <c r="H91" i="1" l="1"/>
  <c r="D142" i="1"/>
  <c r="D146" i="1" s="1"/>
  <c r="D114" i="1"/>
  <c r="H92" i="1" l="1"/>
  <c r="D120" i="1"/>
  <c r="H93" i="1" l="1"/>
  <c r="D122" i="1"/>
  <c r="D124" i="1" s="1"/>
  <c r="H94" i="1" l="1"/>
  <c r="D125" i="1"/>
  <c r="D127" i="1" s="1"/>
  <c r="D129" i="1" s="1"/>
  <c r="H95" i="1" l="1"/>
  <c r="D134" i="1"/>
  <c r="D133" i="1"/>
  <c r="D132" i="1"/>
  <c r="H96" i="1" l="1"/>
  <c r="D131" i="1"/>
  <c r="H97" i="1" l="1"/>
  <c r="D147" i="1"/>
  <c r="D148" i="1" s="1"/>
  <c r="D135" i="1"/>
  <c r="H98" i="1" l="1"/>
  <c r="H99" i="1" l="1"/>
  <c r="H100" i="1" l="1"/>
  <c r="H101" i="1" l="1"/>
  <c r="H102" i="1" l="1"/>
  <c r="H103" i="1" l="1"/>
  <c r="H104" i="1" l="1"/>
  <c r="H105" i="1" l="1"/>
</calcChain>
</file>

<file path=xl/sharedStrings.xml><?xml version="1.0" encoding="utf-8"?>
<sst xmlns="http://schemas.openxmlformats.org/spreadsheetml/2006/main" count="230" uniqueCount="149">
  <si>
    <t>PLANILHA DE CUSTOS E FORMAÇÃO DE PREÇOS</t>
  </si>
  <si>
    <t>MODELO PARA A CONSOLIDAÇÃO E APRESENTAÇÃO DE PROPOSTAS</t>
  </si>
  <si>
    <t>Módulo 1 - Composição da Remuneração</t>
  </si>
  <si>
    <t>Composição da Remuneração</t>
  </si>
  <si>
    <t>Valor (R$)</t>
  </si>
  <si>
    <t>A</t>
  </si>
  <si>
    <t>Salário-Base</t>
  </si>
  <si>
    <t>B</t>
  </si>
  <si>
    <t>Adicional de Periculosidade</t>
  </si>
  <si>
    <t>C</t>
  </si>
  <si>
    <t>Adicional de Insalubridade</t>
  </si>
  <si>
    <t>D</t>
  </si>
  <si>
    <t>Adicional Noturno</t>
  </si>
  <si>
    <t>E</t>
  </si>
  <si>
    <t>Hora extra habitual</t>
  </si>
  <si>
    <t>F</t>
  </si>
  <si>
    <t>Sobreaviso</t>
  </si>
  <si>
    <t>G</t>
  </si>
  <si>
    <t>Adicional de feriado trabalhado</t>
  </si>
  <si>
    <t>H</t>
  </si>
  <si>
    <t>Outros (reserva técnica)</t>
  </si>
  <si>
    <t>Total da remuneração</t>
  </si>
  <si>
    <t xml:space="preserve">I </t>
  </si>
  <si>
    <t>Intervalo intrajornada</t>
  </si>
  <si>
    <t>J</t>
  </si>
  <si>
    <t>Total</t>
  </si>
  <si>
    <t>Módulo 2 - Encargos e Benefícios Anuais, Mensais e Diários</t>
  </si>
  <si>
    <t>Submódulo 2.1 - 13º (décimo terceiro) Salário, Férias e Adicional de Férias</t>
  </si>
  <si>
    <t>2.1</t>
  </si>
  <si>
    <t>13º (décimo terceiro) Salário, Férias e Adicional de Férias</t>
  </si>
  <si>
    <t>Percentual (%)</t>
  </si>
  <si>
    <t>13º (décimo terceiro) Salário</t>
  </si>
  <si>
    <t>Férias e Adicional de Férias</t>
  </si>
  <si>
    <t>Submódulo 2.2 - Encargos Previdenciários (GPS), Fundo de Garantia por Tempo de Serviço (FGTS) e outras contribuições.</t>
  </si>
  <si>
    <t>2.2</t>
  </si>
  <si>
    <t>GPS, FGTS e outras contribuições</t>
  </si>
  <si>
    <t>INSS</t>
  </si>
  <si>
    <t>Salário Educação</t>
  </si>
  <si>
    <t>RAT ajustado  - RAT(1%, 2% ou 3%) x FAP (0,5 A 2,00)</t>
  </si>
  <si>
    <t>SESC ou SESI</t>
  </si>
  <si>
    <t>SENAI - SENAC</t>
  </si>
  <si>
    <t>SEBRAE</t>
  </si>
  <si>
    <t>INCRA</t>
  </si>
  <si>
    <t>FGTS</t>
  </si>
  <si>
    <t>I</t>
  </si>
  <si>
    <t>PIS (somente para entidades sem fins lucrativos)</t>
  </si>
  <si>
    <t xml:space="preserve">Total </t>
  </si>
  <si>
    <t>De 34,30 a 39,80%</t>
  </si>
  <si>
    <t>Submódulo 2.3 - Benefícios Mensais e Diários  (CONVENÇÃO)</t>
  </si>
  <si>
    <t>2.3</t>
  </si>
  <si>
    <t>Benefícios Mensais e Diários</t>
  </si>
  <si>
    <t>Transporte</t>
  </si>
  <si>
    <t>Auxílio-Refeição/Alimentação</t>
  </si>
  <si>
    <t>Benefício ( aux funeral)</t>
  </si>
  <si>
    <t>Outros (aux saúde + exame médico)</t>
  </si>
  <si>
    <t>Outros (Plano odontológico)</t>
  </si>
  <si>
    <t>Outros (seguro)</t>
  </si>
  <si>
    <t>Quadro-Resumo do Módulo 2 - Encargos e Benefícios anuais, mensais e diários</t>
  </si>
  <si>
    <t>Encargos e Benefícios Anuais, Mensais e Diários</t>
  </si>
  <si>
    <t>Módulo 3 - Provisão para Rescisão</t>
  </si>
  <si>
    <t>Provisão para Rescisão</t>
  </si>
  <si>
    <t>Aviso Prévio Indenizado (estimativa de 5% de aviso prévio indenizado)</t>
  </si>
  <si>
    <t>Incidência do FGTS sobre o Aviso Prévio Indenizado</t>
  </si>
  <si>
    <t>Multa do FGTS sobre o Aviso Prévio Indenizado</t>
  </si>
  <si>
    <t>Incidência dos encargos do submódulo 2.2 sobre o Aviso Prévio Trabalhado</t>
  </si>
  <si>
    <t>Multa do FGTS sobre o Aviso Prévio Trabalhado</t>
  </si>
  <si>
    <t>Módulo 4 - Custo de Reposição do Profissional Ausente</t>
  </si>
  <si>
    <t>Submódulo 4.1 - Ausências Legais</t>
  </si>
  <si>
    <t>4.1</t>
  </si>
  <si>
    <t>Ausências Legais</t>
  </si>
  <si>
    <t>Férias</t>
  </si>
  <si>
    <t>Ausência por doença (estimativa 3 dias)</t>
  </si>
  <si>
    <t xml:space="preserve">Ausências Legais </t>
  </si>
  <si>
    <t>Licença-Paternidade (5 dias)</t>
  </si>
  <si>
    <t xml:space="preserve">Ausência por acidente de trabalho </t>
  </si>
  <si>
    <t>Afastamento Maternidade (6 meses)</t>
  </si>
  <si>
    <t>Outros (especificar)</t>
  </si>
  <si>
    <t>Proporcional de Férias, 1/3 e 13º salário sobre o custo de reposição (exceto licença maternidade)</t>
  </si>
  <si>
    <t>Incidência do submódulo 2.2 sobre o custo de reposição</t>
  </si>
  <si>
    <t>Quadro-Resumo do Módulo 4 - Custo de Reposição do Profissional Ausente</t>
  </si>
  <si>
    <t>Custo de Reposição do Profissional Ausente</t>
  </si>
  <si>
    <t>Módulo 5 - Insumos Diversos</t>
  </si>
  <si>
    <t>Insumos Diversos</t>
  </si>
  <si>
    <t>Uniformes</t>
  </si>
  <si>
    <t>Materiais</t>
  </si>
  <si>
    <t>Equipamentos</t>
  </si>
  <si>
    <t>Quadro-Resumo  Somatório dos Módulos 1 + 2 + 3 + 4 + 5</t>
  </si>
  <si>
    <t>Módulo 6 - Custos Indiretos, Tributos e Lucro</t>
  </si>
  <si>
    <t>Custos Indiretos, Lucro e Tributos</t>
  </si>
  <si>
    <t>Subtotal</t>
  </si>
  <si>
    <t>PO = Somatório dos Módulos 1 + 2 + 3 + 4 + 5 + 6A + 6B</t>
  </si>
  <si>
    <t>Fator (F) = 1-TO%</t>
  </si>
  <si>
    <t>Preço (P) = PO/F</t>
  </si>
  <si>
    <t>Tributos = TO</t>
  </si>
  <si>
    <t>C.1. Tributos Federais (especificar) =%Tributo x P</t>
  </si>
  <si>
    <t>C.2. Tributos Estaduais (especificar) =%Tributo x P</t>
  </si>
  <si>
    <t>C.3. Tributos Municipais (especificar) =%Tributo x P</t>
  </si>
  <si>
    <t>PREÇO FINAL COM IMPOSTOS</t>
  </si>
  <si>
    <t>QUADRO-RESUMO DO CUSTO POR EMPREGADO</t>
  </si>
  <si>
    <t>Mão de obra vinculada à execução contratual (valor por empregado)</t>
  </si>
  <si>
    <t>Subtotal (A + B +C+ D+E)</t>
  </si>
  <si>
    <t>Módulo 6 – Custos Indiretos, Tributos e Lucro</t>
  </si>
  <si>
    <t xml:space="preserve">Valor Total por Empregado </t>
  </si>
  <si>
    <t>OBSERVAÇÕES:</t>
  </si>
  <si>
    <t>1. Os itens com percentuais destacados podem sofrer alterações de acordo com o histórico da empresa, mediante comprovação do índice.</t>
  </si>
  <si>
    <t>1.1. A estimativa constante do item "3A" corresponde a de 5% de funcionários a cada ano de contrato recebendo Aviso Prévio Indenizado;</t>
  </si>
  <si>
    <t>1.2. A estimativa constante do item "3B" é a aplicação do percentual de 8% de FGTS sob o percentual aplicado no item "3A";</t>
  </si>
  <si>
    <t>1.3. A estimativa constante do item "3C" foi obtida considerando o percentual de 90% de demissão SEM justa causa sob o percentual de 40% correspondente à multa de FGTS;</t>
  </si>
  <si>
    <t>1.4. A estimativa constante do item "3E" é a aplicação do percentual total do grupo "2.2" (após a inclusão do RAT ajustado) sob o percentual do item "3D";</t>
  </si>
  <si>
    <t>1.5. A estimativa constante do item "4B" é correspondente a 3 dias ao ano de ausência por doença;</t>
  </si>
  <si>
    <t>1.6. A estimativa constante do item "4C" foi obtida considerando que cada funcionário precisará se afastar por 01 dia ao ano em decorrência de motivos legais não listados em itens específicos;</t>
  </si>
  <si>
    <t>1.7. A estimativa constante do item "4D" foi obtida considerando que a empresa possui 50% de trabalhadores do sexo masculino em seu quadro e, desses, 10% farão jus ao afastamento por licença paternidade ao ano;</t>
  </si>
  <si>
    <t>1.8. A estimativa constante do item "4E" considera que 1% do quadro precisará se afastar por acidente de trabalho ao ano;</t>
  </si>
  <si>
    <t>1.9. A estimativa constante do item "4F" foi obtida considerando que a empresa possui 50% de trabalhadoras do sexo feminino em seu quadro e dessas 10% farão jus ao afastamento por licença maternidade ao ano;</t>
  </si>
  <si>
    <t>2. Os itens 3A (aviso prévio indenizado) e 3B (multa sobre aviso prévio indenizado) do módulo 3 devem ser zerados ao final do primeiro ano de contrato.</t>
  </si>
  <si>
    <t>3. O índice de 1,94% do item 3D (aviso prévio trabalhado) do módulo 3 deve ser substituído pelo índice de 0,194%, correspondente ao acrescimo de 3 dias por ano ao total de 30 dias após o primeiro ano do contrato.</t>
  </si>
  <si>
    <t>4. A Procuradoria-Geral da Fazenda Nacional (PGFN) publicou, em 05/02/2021, o Despacho nº 42/2021, que consolida o entendimento de que não incidem contribuições previdenciárias sobre o aviso prévio indenizado.</t>
  </si>
  <si>
    <t>IN Nº 005/2017 com ajustes após publicação da Lei n° 13.467, de 2017.</t>
  </si>
  <si>
    <t>Quadro-Resumo  Somatório dos Módulos 1 + 2 + 3 + 4 + 5 + custos indiretos</t>
  </si>
  <si>
    <t>Lucro Até máximo  10%</t>
  </si>
  <si>
    <t>Custos Indiretos  (despesas administrativas) até 5%</t>
  </si>
  <si>
    <t>Alterado  conf. Pág 84 da cartilha (revisado 2025)</t>
  </si>
  <si>
    <t>Aviso Prévio Trabalhado (provisão para substituto)</t>
  </si>
  <si>
    <t>O que se provisiona
aqui não é o valor dos 30 (trinta) dias do aviso prévio porque este já está dentro da remuneração normal
contida na Planilha Analítica, mas o valor do custo dos 7 (sete) dias que deverá ser coberto por outro
empregado.</t>
  </si>
  <si>
    <t>1 ano</t>
  </si>
  <si>
    <t>2 ano</t>
  </si>
  <si>
    <t>3 ano</t>
  </si>
  <si>
    <t>4 ano</t>
  </si>
  <si>
    <t>5 ano</t>
  </si>
  <si>
    <t>6 ano</t>
  </si>
  <si>
    <t>7 ano</t>
  </si>
  <si>
    <t>8 ano</t>
  </si>
  <si>
    <t>9 ano</t>
  </si>
  <si>
    <t>10 ano</t>
  </si>
  <si>
    <t>11 ano</t>
  </si>
  <si>
    <t>12 ano</t>
  </si>
  <si>
    <t>13 ano</t>
  </si>
  <si>
    <t>14 ano</t>
  </si>
  <si>
    <t>15 ano</t>
  </si>
  <si>
    <t>16 ano</t>
  </si>
  <si>
    <t>17 ano</t>
  </si>
  <si>
    <t>18 ano</t>
  </si>
  <si>
    <t>19 ano</t>
  </si>
  <si>
    <t>20 ano</t>
  </si>
  <si>
    <t>dias do APT</t>
  </si>
  <si>
    <t>trabalhados 30</t>
  </si>
  <si>
    <t>API</t>
  </si>
  <si>
    <t>Aviso prévio trabalhado</t>
  </si>
  <si>
    <t>DIAS DE FALTA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</si>
</sst>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%"/>
    <numFmt numFmtId="165" formatCode="_(* #,##0.00_);_(* \(#,##0.00\);_(* \-??_);_(@_)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0"/>
      <name val="Times New Roman"/>
      <family val="1"/>
    </font>
    <font>
      <sz val="12"/>
      <color theme="1"/>
      <name val="Times New Roman"/>
      <family val="1"/>
    </font>
    <font>
      <sz val="14"/>
      <color theme="0"/>
      <name val="Times New Roman"/>
      <family val="1"/>
    </font>
    <font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202124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1"/>
      <color indexed="64"/>
      <name val="Calibri"/>
      <family val="2"/>
      <scheme val="minor"/>
    </font>
    <font>
      <sz val="10"/>
      <color rgb="FF000000"/>
      <name val="TimesNewRomanPSMT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4" applyNumberFormat="0" applyAlignment="0" applyProtection="0"/>
    <xf numFmtId="0" fontId="18" fillId="10" borderId="5" applyNumberFormat="0" applyAlignment="0" applyProtection="0"/>
    <xf numFmtId="0" fontId="19" fillId="10" borderId="4" applyNumberFormat="0" applyAlignment="0" applyProtection="0"/>
    <xf numFmtId="0" fontId="20" fillId="0" borderId="6" applyNumberFormat="0" applyFill="0" applyAlignment="0" applyProtection="0"/>
    <xf numFmtId="0" fontId="21" fillId="11" borderId="7" applyNumberFormat="0" applyAlignment="0" applyProtection="0"/>
    <xf numFmtId="0" fontId="22" fillId="0" borderId="0" applyNumberFormat="0" applyFill="0" applyBorder="0" applyAlignment="0" applyProtection="0"/>
    <xf numFmtId="0" fontId="1" fillId="12" borderId="8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5" fillId="36" borderId="0" applyNumberFormat="0" applyBorder="0" applyAlignment="0" applyProtection="0"/>
    <xf numFmtId="165" fontId="26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/>
    <xf numFmtId="0" fontId="7" fillId="0" borderId="0" xfId="0" applyFont="1" applyAlignment="1">
      <alignment vertical="center"/>
    </xf>
    <xf numFmtId="2" fontId="5" fillId="0" borderId="0" xfId="0" applyNumberFormat="1" applyFont="1"/>
    <xf numFmtId="43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10" fontId="3" fillId="0" borderId="0" xfId="0" applyNumberFormat="1" applyFont="1"/>
    <xf numFmtId="0" fontId="7" fillId="0" borderId="0" xfId="0" applyFont="1" applyAlignment="1">
      <alignment horizontal="center" vertical="center" wrapText="1"/>
    </xf>
    <xf numFmtId="43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3" fontId="7" fillId="0" borderId="0" xfId="0" applyNumberFormat="1" applyFont="1"/>
    <xf numFmtId="43" fontId="0" fillId="0" borderId="0" xfId="0" applyNumberFormat="1"/>
    <xf numFmtId="0" fontId="3" fillId="0" borderId="0" xfId="0" applyFont="1" applyAlignment="1">
      <alignment vertical="center" wrapText="1"/>
    </xf>
    <xf numFmtId="10" fontId="0" fillId="0" borderId="0" xfId="0" applyNumberForma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164" fontId="0" fillId="0" borderId="0" xfId="0" applyNumberFormat="1"/>
    <xf numFmtId="0" fontId="3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43" fontId="3" fillId="0" borderId="10" xfId="0" applyNumberFormat="1" applyFont="1" applyBorder="1" applyAlignment="1">
      <alignment vertical="center" wrapText="1"/>
    </xf>
    <xf numFmtId="43" fontId="7" fillId="0" borderId="10" xfId="0" applyNumberFormat="1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10" fontId="3" fillId="0" borderId="10" xfId="0" applyNumberFormat="1" applyFont="1" applyBorder="1" applyAlignment="1">
      <alignment horizontal="center" vertical="center" wrapText="1"/>
    </xf>
    <xf numFmtId="43" fontId="3" fillId="0" borderId="10" xfId="0" applyNumberFormat="1" applyFont="1" applyBorder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 wrapText="1"/>
    </xf>
    <xf numFmtId="10" fontId="7" fillId="0" borderId="10" xfId="0" applyNumberFormat="1" applyFont="1" applyBorder="1" applyAlignment="1">
      <alignment horizontal="center" vertical="center" wrapText="1"/>
    </xf>
    <xf numFmtId="10" fontId="7" fillId="0" borderId="10" xfId="2" applyNumberFormat="1" applyFont="1" applyBorder="1" applyAlignment="1">
      <alignment horizontal="right" vertical="center" wrapText="1"/>
    </xf>
    <xf numFmtId="43" fontId="7" fillId="0" borderId="10" xfId="1" applyFont="1" applyFill="1" applyBorder="1" applyAlignment="1">
      <alignment horizontal="right" vertical="center" wrapText="1"/>
    </xf>
    <xf numFmtId="10" fontId="9" fillId="5" borderId="10" xfId="0" applyNumberFormat="1" applyFont="1" applyFill="1" applyBorder="1" applyAlignment="1">
      <alignment horizontal="center" vertical="center" wrapText="1"/>
    </xf>
    <xf numFmtId="10" fontId="3" fillId="0" borderId="10" xfId="2" applyNumberFormat="1" applyFont="1" applyBorder="1" applyAlignment="1">
      <alignment horizontal="center" vertical="center" wrapText="1"/>
    </xf>
    <xf numFmtId="9" fontId="3" fillId="0" borderId="10" xfId="2" applyFont="1" applyBorder="1" applyAlignment="1">
      <alignment horizontal="center" vertical="center" wrapText="1"/>
    </xf>
    <xf numFmtId="43" fontId="3" fillId="0" borderId="10" xfId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164" fontId="8" fillId="5" borderId="10" xfId="0" applyNumberFormat="1" applyFont="1" applyFill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5" borderId="10" xfId="2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justify" vertical="center" wrapText="1"/>
    </xf>
    <xf numFmtId="164" fontId="3" fillId="5" borderId="10" xfId="0" applyNumberFormat="1" applyFont="1" applyFill="1" applyBorder="1" applyAlignment="1">
      <alignment horizontal="center" vertical="center"/>
    </xf>
    <xf numFmtId="164" fontId="8" fillId="5" borderId="10" xfId="0" applyNumberFormat="1" applyFont="1" applyFill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5" borderId="10" xfId="0" applyNumberFormat="1" applyFont="1" applyFill="1" applyBorder="1" applyAlignment="1">
      <alignment horizontal="center"/>
    </xf>
    <xf numFmtId="2" fontId="3" fillId="0" borderId="10" xfId="0" applyNumberFormat="1" applyFont="1" applyBorder="1" applyAlignment="1">
      <alignment horizontal="right" vertical="center" wrapText="1"/>
    </xf>
    <xf numFmtId="10" fontId="5" fillId="5" borderId="10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43" fontId="7" fillId="0" borderId="14" xfId="0" applyNumberFormat="1" applyFont="1" applyBorder="1" applyAlignment="1">
      <alignment horizontal="center" vertical="center" wrapText="1"/>
    </xf>
    <xf numFmtId="43" fontId="7" fillId="0" borderId="14" xfId="1" applyFont="1" applyFill="1" applyBorder="1" applyAlignment="1">
      <alignment horizontal="right" vertical="center" wrapText="1"/>
    </xf>
    <xf numFmtId="0" fontId="7" fillId="37" borderId="10" xfId="0" applyFont="1" applyFill="1" applyBorder="1" applyAlignment="1">
      <alignment horizontal="center" vertical="center" wrapText="1"/>
    </xf>
    <xf numFmtId="43" fontId="7" fillId="37" borderId="10" xfId="1" applyFont="1" applyFill="1" applyBorder="1" applyAlignment="1">
      <alignment horizontal="center" vertical="center" wrapText="1"/>
    </xf>
    <xf numFmtId="164" fontId="7" fillId="37" borderId="10" xfId="0" applyNumberFormat="1" applyFont="1" applyFill="1" applyBorder="1" applyAlignment="1">
      <alignment horizontal="center"/>
    </xf>
    <xf numFmtId="43" fontId="7" fillId="37" borderId="10" xfId="0" applyNumberFormat="1" applyFont="1" applyFill="1" applyBorder="1" applyAlignment="1">
      <alignment horizontal="center" vertical="center" wrapText="1"/>
    </xf>
    <xf numFmtId="10" fontId="7" fillId="37" borderId="10" xfId="0" applyNumberFormat="1" applyFont="1" applyFill="1" applyBorder="1" applyAlignment="1">
      <alignment horizontal="center" vertical="center" wrapText="1"/>
    </xf>
    <xf numFmtId="2" fontId="7" fillId="37" borderId="10" xfId="0" applyNumberFormat="1" applyFont="1" applyFill="1" applyBorder="1" applyAlignment="1">
      <alignment horizontal="right" vertical="center" wrapText="1"/>
    </xf>
    <xf numFmtId="164" fontId="7" fillId="37" borderId="10" xfId="0" applyNumberFormat="1" applyFont="1" applyFill="1" applyBorder="1" applyAlignment="1">
      <alignment horizontal="center" vertical="center" wrapText="1"/>
    </xf>
    <xf numFmtId="0" fontId="7" fillId="37" borderId="10" xfId="0" applyFont="1" applyFill="1" applyBorder="1" applyAlignment="1">
      <alignment vertical="center" wrapText="1"/>
    </xf>
    <xf numFmtId="9" fontId="7" fillId="37" borderId="10" xfId="0" applyNumberFormat="1" applyFont="1" applyFill="1" applyBorder="1" applyAlignment="1">
      <alignment horizontal="center" vertical="center" wrapText="1"/>
    </xf>
    <xf numFmtId="43" fontId="7" fillId="37" borderId="10" xfId="0" applyNumberFormat="1" applyFont="1" applyFill="1" applyBorder="1" applyAlignment="1">
      <alignment vertical="center" wrapText="1"/>
    </xf>
    <xf numFmtId="43" fontId="7" fillId="4" borderId="0" xfId="0" applyNumberFormat="1" applyFont="1" applyFill="1"/>
    <xf numFmtId="43" fontId="8" fillId="37" borderId="10" xfId="1" applyFont="1" applyFill="1" applyBorder="1" applyAlignment="1">
      <alignment horizontal="center" vertical="center" wrapText="1"/>
    </xf>
    <xf numFmtId="2" fontId="3" fillId="5" borderId="10" xfId="0" applyNumberFormat="1" applyFont="1" applyFill="1" applyBorder="1" applyAlignment="1">
      <alignment horizontal="right" vertical="center" wrapText="1"/>
    </xf>
    <xf numFmtId="10" fontId="3" fillId="0" borderId="10" xfId="0" applyNumberFormat="1" applyFont="1" applyBorder="1" applyAlignment="1">
      <alignment horizontal="center" vertical="center"/>
    </xf>
    <xf numFmtId="10" fontId="7" fillId="37" borderId="10" xfId="0" applyNumberFormat="1" applyFont="1" applyFill="1" applyBorder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7" fillId="37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7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9" fillId="0" borderId="0" xfId="0" applyFont="1" applyAlignment="1">
      <alignment wrapText="1"/>
    </xf>
    <xf numFmtId="0" fontId="0" fillId="0" borderId="0" xfId="0" applyBorder="1"/>
    <xf numFmtId="0" fontId="3" fillId="0" borderId="17" xfId="0" applyFont="1" applyBorder="1"/>
    <xf numFmtId="0" fontId="0" fillId="0" borderId="17" xfId="0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4" fillId="0" borderId="17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 wrapText="1"/>
    </xf>
    <xf numFmtId="0" fontId="3" fillId="0" borderId="18" xfId="0" applyFont="1" applyBorder="1"/>
  </cellXfs>
  <cellStyles count="54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Moeda 2" xfId="53" xr:uid="{00000000-0005-0000-0000-00001E000000}"/>
    <cellStyle name="Neutro" xfId="9" builtinId="28" customBuiltin="1"/>
    <cellStyle name="Normal" xfId="0" builtinId="0"/>
    <cellStyle name="Normal 2" xfId="48" xr:uid="{00000000-0005-0000-0000-000021000000}"/>
    <cellStyle name="Nota" xfId="16" builtinId="10" customBuiltin="1"/>
    <cellStyle name="Porcentagem" xfId="2" builtinId="5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ítulo 5" xfId="46" xr:uid="{00000000-0005-0000-0000-00002C000000}"/>
    <cellStyle name="Total" xfId="18" builtinId="25" customBuiltin="1"/>
    <cellStyle name="Vírgula" xfId="1" builtinId="3"/>
    <cellStyle name="Vírgula 2" xfId="43" xr:uid="{00000000-0005-0000-0000-00002E000000}"/>
    <cellStyle name="Vírgula 3" xfId="45" xr:uid="{00000000-0005-0000-0000-00002F000000}"/>
    <cellStyle name="Vírgula 3 2" xfId="51" xr:uid="{00000000-0005-0000-0000-000030000000}"/>
    <cellStyle name="Vírgula 4" xfId="44" xr:uid="{00000000-0005-0000-0000-000031000000}"/>
    <cellStyle name="Vírgula 4 2" xfId="50" xr:uid="{00000000-0005-0000-0000-000032000000}"/>
    <cellStyle name="Vírgula 5" xfId="47" xr:uid="{00000000-0005-0000-0000-000033000000}"/>
    <cellStyle name="Vírgula 5 2" xfId="52" xr:uid="{00000000-0005-0000-0000-000034000000}"/>
    <cellStyle name="Vírgula 6" xfId="49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71</xdr:row>
      <xdr:rowOff>0</xdr:rowOff>
    </xdr:from>
    <xdr:to>
      <xdr:col>4</xdr:col>
      <xdr:colOff>657225</xdr:colOff>
      <xdr:row>72</xdr:row>
      <xdr:rowOff>19050</xdr:rowOff>
    </xdr:to>
    <xdr:sp macro="" textlink="">
      <xdr:nvSpPr>
        <xdr:cNvPr id="2" name="Seta: para a Direita 1">
          <a:extLst>
            <a:ext uri="{FF2B5EF4-FFF2-40B4-BE49-F238E27FC236}">
              <a16:creationId xmlns:a16="http://schemas.microsoft.com/office/drawing/2014/main" id="{4C261C38-6B08-6852-D65D-7E9E800970B3}"/>
            </a:ext>
          </a:extLst>
        </xdr:cNvPr>
        <xdr:cNvSpPr/>
      </xdr:nvSpPr>
      <xdr:spPr>
        <a:xfrm>
          <a:off x="6972300" y="15249525"/>
          <a:ext cx="609600" cy="2190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4</xdr:col>
      <xdr:colOff>666750</xdr:colOff>
      <xdr:row>68</xdr:row>
      <xdr:rowOff>333375</xdr:rowOff>
    </xdr:from>
    <xdr:to>
      <xdr:col>12</xdr:col>
      <xdr:colOff>570580</xdr:colOff>
      <xdr:row>81</xdr:row>
      <xdr:rowOff>9186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D8ABBBC-D0F1-C4E5-C8D6-4CADAAEF7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91475" y="14582775"/>
          <a:ext cx="7361905" cy="2714286"/>
        </a:xfrm>
        <a:prstGeom prst="rect">
          <a:avLst/>
        </a:prstGeom>
      </xdr:spPr>
    </xdr:pic>
    <xdr:clientData/>
  </xdr:twoCellAnchor>
  <xdr:twoCellAnchor>
    <xdr:from>
      <xdr:col>2</xdr:col>
      <xdr:colOff>790575</xdr:colOff>
      <xdr:row>72</xdr:row>
      <xdr:rowOff>114300</xdr:rowOff>
    </xdr:from>
    <xdr:to>
      <xdr:col>5</xdr:col>
      <xdr:colOff>161925</xdr:colOff>
      <xdr:row>82</xdr:row>
      <xdr:rowOff>114300</xdr:rowOff>
    </xdr:to>
    <xdr:cxnSp macro="">
      <xdr:nvCxnSpPr>
        <xdr:cNvPr id="5" name="Conector de Seta Reta 4">
          <a:extLst>
            <a:ext uri="{FF2B5EF4-FFF2-40B4-BE49-F238E27FC236}">
              <a16:creationId xmlns:a16="http://schemas.microsoft.com/office/drawing/2014/main" id="{F2D3C6AB-05DA-E07F-3D9D-C669B8C79804}"/>
            </a:ext>
          </a:extLst>
        </xdr:cNvPr>
        <xdr:cNvCxnSpPr/>
      </xdr:nvCxnSpPr>
      <xdr:spPr>
        <a:xfrm>
          <a:off x="6191250" y="15563850"/>
          <a:ext cx="2143125" cy="2038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1209675</xdr:colOff>
      <xdr:row>82</xdr:row>
      <xdr:rowOff>1743075</xdr:rowOff>
    </xdr:from>
    <xdr:to>
      <xdr:col>6</xdr:col>
      <xdr:colOff>438150</xdr:colOff>
      <xdr:row>82</xdr:row>
      <xdr:rowOff>2143125</xdr:rowOff>
    </xdr:to>
    <xdr:cxnSp macro="">
      <xdr:nvCxnSpPr>
        <xdr:cNvPr id="8" name="Conector de Seta Reta 7">
          <a:extLst>
            <a:ext uri="{FF2B5EF4-FFF2-40B4-BE49-F238E27FC236}">
              <a16:creationId xmlns:a16="http://schemas.microsoft.com/office/drawing/2014/main" id="{399C9860-939F-0167-29B8-D92D7E944891}"/>
            </a:ext>
          </a:extLst>
        </xdr:cNvPr>
        <xdr:cNvCxnSpPr/>
      </xdr:nvCxnSpPr>
      <xdr:spPr>
        <a:xfrm>
          <a:off x="9382125" y="19230975"/>
          <a:ext cx="476250" cy="400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0"/>
  <sheetViews>
    <sheetView tabSelected="1" topLeftCell="A107" workbookViewId="0">
      <selection activeCell="N83" sqref="N83"/>
    </sheetView>
  </sheetViews>
  <sheetFormatPr defaultRowHeight="15.75"/>
  <cols>
    <col min="1" max="1" width="7.7109375" style="1" customWidth="1"/>
    <col min="2" max="2" width="73.28515625" style="1" customWidth="1"/>
    <col min="3" max="3" width="15.28515625" style="1" customWidth="1"/>
    <col min="4" max="4" width="13.5703125" style="1" customWidth="1"/>
    <col min="5" max="5" width="12.7109375" style="1" customWidth="1"/>
    <col min="6" max="6" width="18.7109375" style="1" customWidth="1"/>
    <col min="7" max="7" width="15.140625" style="1" customWidth="1"/>
    <col min="8" max="9" width="14.5703125" style="1" customWidth="1"/>
    <col min="10" max="10" width="13.140625" style="1" customWidth="1"/>
    <col min="11" max="11" width="13.85546875" style="1" customWidth="1"/>
    <col min="12" max="16384" width="9.140625" style="1"/>
  </cols>
  <sheetData>
    <row r="1" spans="1:7" ht="23.25">
      <c r="A1" s="79" t="s">
        <v>0</v>
      </c>
      <c r="B1" s="79"/>
      <c r="C1" s="79"/>
      <c r="D1" s="79"/>
    </row>
    <row r="2" spans="1:7" ht="18.75">
      <c r="A2" s="80" t="s">
        <v>1</v>
      </c>
      <c r="B2" s="80"/>
      <c r="C2" s="80"/>
      <c r="D2" s="80"/>
    </row>
    <row r="3" spans="1:7">
      <c r="A3" s="81" t="s">
        <v>117</v>
      </c>
      <c r="B3" s="81"/>
      <c r="C3" s="81"/>
      <c r="D3" s="81"/>
    </row>
    <row r="5" spans="1:7" ht="18.75">
      <c r="A5" s="74" t="s">
        <v>2</v>
      </c>
      <c r="B5" s="74"/>
      <c r="C5" s="74"/>
      <c r="D5" s="74"/>
      <c r="E5"/>
    </row>
    <row r="6" spans="1:7">
      <c r="E6"/>
    </row>
    <row r="7" spans="1:7">
      <c r="A7" s="58">
        <v>1</v>
      </c>
      <c r="B7" s="76" t="s">
        <v>3</v>
      </c>
      <c r="C7" s="76"/>
      <c r="D7" s="58" t="s">
        <v>4</v>
      </c>
      <c r="E7"/>
    </row>
    <row r="8" spans="1:7">
      <c r="A8" s="25" t="s">
        <v>5</v>
      </c>
      <c r="B8" s="77" t="s">
        <v>6</v>
      </c>
      <c r="C8" s="77"/>
      <c r="D8" s="36"/>
      <c r="E8"/>
    </row>
    <row r="9" spans="1:7">
      <c r="A9" s="25" t="s">
        <v>7</v>
      </c>
      <c r="B9" s="77" t="s">
        <v>8</v>
      </c>
      <c r="C9" s="77"/>
      <c r="D9" s="36">
        <v>0</v>
      </c>
      <c r="E9"/>
    </row>
    <row r="10" spans="1:7">
      <c r="A10" s="25" t="s">
        <v>9</v>
      </c>
      <c r="B10" s="77" t="s">
        <v>10</v>
      </c>
      <c r="C10" s="77"/>
      <c r="D10" s="36">
        <v>0</v>
      </c>
      <c r="E10"/>
    </row>
    <row r="11" spans="1:7">
      <c r="A11" s="25" t="s">
        <v>11</v>
      </c>
      <c r="B11" s="77" t="s">
        <v>12</v>
      </c>
      <c r="C11" s="77"/>
      <c r="D11" s="36">
        <v>0</v>
      </c>
      <c r="E11"/>
    </row>
    <row r="12" spans="1:7">
      <c r="A12" s="25" t="s">
        <v>13</v>
      </c>
      <c r="B12" s="77" t="s">
        <v>14</v>
      </c>
      <c r="C12" s="77"/>
      <c r="D12" s="36">
        <v>0</v>
      </c>
      <c r="E12"/>
    </row>
    <row r="13" spans="1:7">
      <c r="A13" s="25" t="s">
        <v>15</v>
      </c>
      <c r="B13" s="77" t="s">
        <v>16</v>
      </c>
      <c r="C13" s="77"/>
      <c r="D13" s="36"/>
      <c r="E13"/>
    </row>
    <row r="14" spans="1:7">
      <c r="A14" s="25" t="s">
        <v>17</v>
      </c>
      <c r="B14" s="77" t="s">
        <v>18</v>
      </c>
      <c r="C14" s="77"/>
      <c r="D14" s="36"/>
      <c r="E14"/>
    </row>
    <row r="15" spans="1:7">
      <c r="A15" s="25" t="s">
        <v>19</v>
      </c>
      <c r="B15" s="77" t="s">
        <v>20</v>
      </c>
      <c r="C15" s="77"/>
      <c r="D15" s="36"/>
      <c r="E15"/>
      <c r="G15" s="21"/>
    </row>
    <row r="16" spans="1:7">
      <c r="A16" s="25"/>
      <c r="B16" s="77" t="s">
        <v>21</v>
      </c>
      <c r="C16" s="77"/>
      <c r="D16" s="36"/>
      <c r="E16"/>
    </row>
    <row r="17" spans="1:5">
      <c r="A17" s="25" t="s">
        <v>22</v>
      </c>
      <c r="B17" s="77" t="s">
        <v>23</v>
      </c>
      <c r="C17" s="77"/>
      <c r="D17" s="36"/>
      <c r="E17"/>
    </row>
    <row r="18" spans="1:5">
      <c r="A18" s="25" t="s">
        <v>24</v>
      </c>
      <c r="B18" s="77" t="s">
        <v>20</v>
      </c>
      <c r="C18" s="77"/>
      <c r="D18" s="36"/>
      <c r="E18"/>
    </row>
    <row r="19" spans="1:5">
      <c r="A19" s="76" t="s">
        <v>25</v>
      </c>
      <c r="B19" s="76"/>
      <c r="C19" s="76"/>
      <c r="D19" s="59">
        <f>SUM(D8:D18)</f>
        <v>0</v>
      </c>
      <c r="E19"/>
    </row>
    <row r="20" spans="1:5">
      <c r="E20"/>
    </row>
    <row r="21" spans="1:5">
      <c r="E21"/>
    </row>
    <row r="22" spans="1:5" ht="18.75">
      <c r="A22" s="74" t="s">
        <v>26</v>
      </c>
      <c r="B22" s="74"/>
      <c r="C22" s="74"/>
      <c r="D22" s="74"/>
      <c r="E22"/>
    </row>
    <row r="23" spans="1:5">
      <c r="A23" s="2"/>
      <c r="E23"/>
    </row>
    <row r="24" spans="1:5">
      <c r="A24" s="73" t="s">
        <v>27</v>
      </c>
      <c r="B24" s="73"/>
      <c r="C24" s="73"/>
      <c r="D24" s="73"/>
      <c r="E24"/>
    </row>
    <row r="26" spans="1:5" ht="31.5">
      <c r="A26" s="58" t="s">
        <v>28</v>
      </c>
      <c r="B26" s="58" t="s">
        <v>29</v>
      </c>
      <c r="C26" s="58" t="s">
        <v>30</v>
      </c>
      <c r="D26" s="58" t="s">
        <v>4</v>
      </c>
    </row>
    <row r="27" spans="1:5">
      <c r="A27" s="25" t="s">
        <v>5</v>
      </c>
      <c r="B27" s="26" t="s">
        <v>31</v>
      </c>
      <c r="C27" s="71">
        <f>1/12</f>
        <v>8.3333333333333329E-2</v>
      </c>
      <c r="D27" s="28">
        <f>D19*C27</f>
        <v>0</v>
      </c>
    </row>
    <row r="28" spans="1:5">
      <c r="A28" s="25" t="s">
        <v>7</v>
      </c>
      <c r="B28" s="26" t="s">
        <v>32</v>
      </c>
      <c r="C28" s="71">
        <f>(1/12)/3</f>
        <v>2.7777777777777776E-2</v>
      </c>
      <c r="D28" s="28">
        <f>D19*C28</f>
        <v>0</v>
      </c>
    </row>
    <row r="29" spans="1:5">
      <c r="A29" s="76" t="s">
        <v>25</v>
      </c>
      <c r="B29" s="76"/>
      <c r="C29" s="72">
        <f>SUM(C27:C28)</f>
        <v>0.1111111111111111</v>
      </c>
      <c r="D29" s="61">
        <f>SUM(D27:D28)</f>
        <v>0</v>
      </c>
      <c r="E29"/>
    </row>
    <row r="32" spans="1:5">
      <c r="A32" s="82" t="s">
        <v>33</v>
      </c>
      <c r="B32" s="82"/>
      <c r="C32" s="82"/>
      <c r="D32" s="82"/>
    </row>
    <row r="34" spans="1:5" ht="31.5">
      <c r="A34" s="58" t="s">
        <v>34</v>
      </c>
      <c r="B34" s="58" t="s">
        <v>35</v>
      </c>
      <c r="C34" s="58" t="s">
        <v>30</v>
      </c>
      <c r="D34" s="58" t="s">
        <v>4</v>
      </c>
    </row>
    <row r="35" spans="1:5">
      <c r="A35" s="25" t="s">
        <v>5</v>
      </c>
      <c r="B35" s="26" t="s">
        <v>36</v>
      </c>
      <c r="C35" s="27">
        <v>0.2</v>
      </c>
      <c r="D35" s="28">
        <f t="shared" ref="D35:D43" si="0">C35*($D$19+$D$29)</f>
        <v>0</v>
      </c>
    </row>
    <row r="36" spans="1:5">
      <c r="A36" s="25" t="s">
        <v>7</v>
      </c>
      <c r="B36" s="26" t="s">
        <v>37</v>
      </c>
      <c r="C36" s="27">
        <v>2.5000000000000001E-2</v>
      </c>
      <c r="D36" s="28">
        <f t="shared" si="0"/>
        <v>0</v>
      </c>
    </row>
    <row r="37" spans="1:5">
      <c r="A37" s="25" t="s">
        <v>9</v>
      </c>
      <c r="B37" s="26" t="s">
        <v>38</v>
      </c>
      <c r="C37" s="49"/>
      <c r="D37" s="28">
        <f t="shared" si="0"/>
        <v>0</v>
      </c>
    </row>
    <row r="38" spans="1:5">
      <c r="A38" s="25" t="s">
        <v>11</v>
      </c>
      <c r="B38" s="26" t="s">
        <v>39</v>
      </c>
      <c r="C38" s="27">
        <v>1.4999999999999999E-2</v>
      </c>
      <c r="D38" s="28">
        <f t="shared" si="0"/>
        <v>0</v>
      </c>
    </row>
    <row r="39" spans="1:5">
      <c r="A39" s="25" t="s">
        <v>13</v>
      </c>
      <c r="B39" s="26" t="s">
        <v>40</v>
      </c>
      <c r="C39" s="27">
        <v>0.01</v>
      </c>
      <c r="D39" s="28">
        <f t="shared" si="0"/>
        <v>0</v>
      </c>
    </row>
    <row r="40" spans="1:5">
      <c r="A40" s="25" t="s">
        <v>15</v>
      </c>
      <c r="B40" s="26" t="s">
        <v>41</v>
      </c>
      <c r="C40" s="27">
        <v>6.0000000000000001E-3</v>
      </c>
      <c r="D40" s="28">
        <f t="shared" si="0"/>
        <v>0</v>
      </c>
    </row>
    <row r="41" spans="1:5">
      <c r="A41" s="25" t="s">
        <v>17</v>
      </c>
      <c r="B41" s="26" t="s">
        <v>42</v>
      </c>
      <c r="C41" s="27">
        <v>2E-3</v>
      </c>
      <c r="D41" s="28">
        <f t="shared" si="0"/>
        <v>0</v>
      </c>
    </row>
    <row r="42" spans="1:5">
      <c r="A42" s="25" t="s">
        <v>19</v>
      </c>
      <c r="B42" s="26" t="s">
        <v>43</v>
      </c>
      <c r="C42" s="27">
        <v>0.08</v>
      </c>
      <c r="D42" s="28">
        <f t="shared" si="0"/>
        <v>0</v>
      </c>
    </row>
    <row r="43" spans="1:5">
      <c r="A43" s="25" t="s">
        <v>44</v>
      </c>
      <c r="B43" s="26" t="s">
        <v>45</v>
      </c>
      <c r="C43" s="27">
        <v>0</v>
      </c>
      <c r="D43" s="28">
        <f t="shared" si="0"/>
        <v>0</v>
      </c>
    </row>
    <row r="44" spans="1:5">
      <c r="A44" s="76" t="s">
        <v>46</v>
      </c>
      <c r="B44" s="76"/>
      <c r="C44" s="62">
        <f>SUM(C35:C43)</f>
        <v>0.33800000000000002</v>
      </c>
      <c r="D44" s="61">
        <f>SUM(D35:D43)</f>
        <v>0</v>
      </c>
      <c r="E44"/>
    </row>
    <row r="45" spans="1:5">
      <c r="C45" s="1" t="s">
        <v>47</v>
      </c>
      <c r="E45"/>
    </row>
    <row r="47" spans="1:5">
      <c r="A47" s="73" t="s">
        <v>48</v>
      </c>
      <c r="B47" s="73"/>
      <c r="C47" s="73"/>
      <c r="D47" s="73"/>
    </row>
    <row r="49" spans="1:5">
      <c r="A49" s="58" t="s">
        <v>49</v>
      </c>
      <c r="B49" s="76" t="s">
        <v>50</v>
      </c>
      <c r="C49" s="76"/>
      <c r="D49" s="58" t="s">
        <v>4</v>
      </c>
    </row>
    <row r="50" spans="1:5">
      <c r="A50" s="25" t="s">
        <v>5</v>
      </c>
      <c r="B50" s="75" t="s">
        <v>51</v>
      </c>
      <c r="C50" s="75"/>
      <c r="D50" s="28"/>
    </row>
    <row r="51" spans="1:5">
      <c r="A51" s="25" t="s">
        <v>7</v>
      </c>
      <c r="B51" s="75" t="s">
        <v>52</v>
      </c>
      <c r="C51" s="75"/>
      <c r="D51" s="48"/>
    </row>
    <row r="52" spans="1:5">
      <c r="A52" s="25" t="s">
        <v>9</v>
      </c>
      <c r="B52" s="75" t="s">
        <v>53</v>
      </c>
      <c r="C52" s="75"/>
      <c r="D52" s="48"/>
    </row>
    <row r="53" spans="1:5">
      <c r="A53" s="25" t="s">
        <v>11</v>
      </c>
      <c r="B53" s="75" t="s">
        <v>54</v>
      </c>
      <c r="C53" s="75"/>
      <c r="D53" s="48"/>
    </row>
    <row r="54" spans="1:5">
      <c r="A54" s="25" t="s">
        <v>11</v>
      </c>
      <c r="B54" s="75" t="s">
        <v>55</v>
      </c>
      <c r="C54" s="75"/>
      <c r="D54" s="48"/>
    </row>
    <row r="55" spans="1:5">
      <c r="A55" s="25" t="s">
        <v>11</v>
      </c>
      <c r="B55" s="75" t="s">
        <v>56</v>
      </c>
      <c r="C55" s="75"/>
      <c r="D55" s="70"/>
    </row>
    <row r="56" spans="1:5">
      <c r="A56" s="76" t="s">
        <v>25</v>
      </c>
      <c r="B56" s="76"/>
      <c r="C56" s="76"/>
      <c r="D56" s="63">
        <f>SUM(D50:D55)</f>
        <v>0</v>
      </c>
    </row>
    <row r="57" spans="1:5">
      <c r="E57" s="3"/>
    </row>
    <row r="58" spans="1:5">
      <c r="A58" s="73" t="s">
        <v>57</v>
      </c>
      <c r="B58" s="73"/>
      <c r="C58" s="73"/>
      <c r="D58" s="73"/>
    </row>
    <row r="60" spans="1:5">
      <c r="A60" s="58">
        <v>2</v>
      </c>
      <c r="B60" s="76" t="s">
        <v>58</v>
      </c>
      <c r="C60" s="76"/>
      <c r="D60" s="58" t="s">
        <v>4</v>
      </c>
    </row>
    <row r="61" spans="1:5">
      <c r="A61" s="25" t="s">
        <v>28</v>
      </c>
      <c r="B61" s="75" t="s">
        <v>29</v>
      </c>
      <c r="C61" s="75"/>
      <c r="D61" s="28">
        <f>D29</f>
        <v>0</v>
      </c>
    </row>
    <row r="62" spans="1:5">
      <c r="A62" s="25" t="s">
        <v>34</v>
      </c>
      <c r="B62" s="75" t="s">
        <v>35</v>
      </c>
      <c r="C62" s="75"/>
      <c r="D62" s="28">
        <f>D44</f>
        <v>0</v>
      </c>
    </row>
    <row r="63" spans="1:5">
      <c r="A63" s="25" t="s">
        <v>49</v>
      </c>
      <c r="B63" s="75" t="s">
        <v>50</v>
      </c>
      <c r="C63" s="75"/>
      <c r="D63" s="48">
        <f>D56</f>
        <v>0</v>
      </c>
    </row>
    <row r="64" spans="1:5">
      <c r="A64" s="76" t="s">
        <v>25</v>
      </c>
      <c r="B64" s="76"/>
      <c r="C64" s="76"/>
      <c r="D64" s="61">
        <f>SUM(D61:D63)</f>
        <v>0</v>
      </c>
      <c r="E64" s="4"/>
    </row>
    <row r="65" spans="1:16">
      <c r="A65" s="5"/>
    </row>
    <row r="67" spans="1:16" ht="18.75">
      <c r="A67" s="74" t="s">
        <v>59</v>
      </c>
      <c r="B67" s="74"/>
      <c r="C67" s="74"/>
      <c r="D67" s="74"/>
    </row>
    <row r="69" spans="1:16" ht="31.5">
      <c r="A69" s="58">
        <v>3</v>
      </c>
      <c r="B69" s="58" t="s">
        <v>60</v>
      </c>
      <c r="C69" s="58" t="s">
        <v>30</v>
      </c>
      <c r="D69" s="58" t="s">
        <v>4</v>
      </c>
    </row>
    <row r="70" spans="1:16" ht="31.5" customHeight="1">
      <c r="A70" s="25" t="s">
        <v>5</v>
      </c>
      <c r="B70" s="43" t="s">
        <v>61</v>
      </c>
      <c r="C70" s="44">
        <f>(1/12)*5%</f>
        <v>4.1666666666666666E-3</v>
      </c>
      <c r="D70" s="28">
        <f t="shared" ref="D70:D75" si="1">C70*$D$19</f>
        <v>0</v>
      </c>
      <c r="E70"/>
      <c r="F70"/>
      <c r="G70"/>
      <c r="H70"/>
      <c r="I70"/>
      <c r="J70"/>
      <c r="K70"/>
      <c r="L70"/>
      <c r="M70"/>
      <c r="N70"/>
      <c r="O70"/>
      <c r="P70"/>
    </row>
    <row r="71" spans="1:16">
      <c r="A71" s="25" t="s">
        <v>7</v>
      </c>
      <c r="B71" s="43" t="s">
        <v>62</v>
      </c>
      <c r="C71" s="44">
        <f>C70*8%</f>
        <v>3.3333333333333332E-4</v>
      </c>
      <c r="D71" s="28">
        <f t="shared" si="1"/>
        <v>0</v>
      </c>
      <c r="E71"/>
      <c r="F71"/>
      <c r="G71"/>
      <c r="H71"/>
      <c r="I71"/>
      <c r="J71"/>
      <c r="K71"/>
      <c r="L71"/>
      <c r="M71"/>
      <c r="N71"/>
      <c r="O71"/>
      <c r="P71"/>
    </row>
    <row r="72" spans="1:16" ht="15.75" customHeight="1">
      <c r="A72" s="25" t="s">
        <v>9</v>
      </c>
      <c r="B72" s="43" t="s">
        <v>63</v>
      </c>
      <c r="C72" s="45">
        <f>((1+(2/12)+((1/3)*(1/12)))*(8%*40%*90%))</f>
        <v>3.44E-2</v>
      </c>
      <c r="D72" s="28">
        <f t="shared" si="1"/>
        <v>0</v>
      </c>
      <c r="E72"/>
      <c r="F72"/>
      <c r="G72"/>
      <c r="H72"/>
      <c r="I72"/>
      <c r="J72"/>
      <c r="K72"/>
      <c r="L72"/>
      <c r="M72"/>
      <c r="N72"/>
      <c r="O72"/>
      <c r="P72"/>
    </row>
    <row r="73" spans="1:16">
      <c r="A73" s="25" t="s">
        <v>11</v>
      </c>
      <c r="B73" s="43" t="s">
        <v>122</v>
      </c>
      <c r="C73" s="46">
        <f>(7/30)/12</f>
        <v>1.9444444444444445E-2</v>
      </c>
      <c r="D73" s="28">
        <f t="shared" si="1"/>
        <v>0</v>
      </c>
      <c r="E73"/>
      <c r="F73"/>
      <c r="G73"/>
      <c r="H73"/>
      <c r="I73"/>
      <c r="J73"/>
      <c r="K73"/>
      <c r="L73"/>
      <c r="M73"/>
      <c r="N73"/>
      <c r="O73"/>
      <c r="P73"/>
    </row>
    <row r="74" spans="1:16">
      <c r="A74" s="25" t="s">
        <v>13</v>
      </c>
      <c r="B74" s="43" t="s">
        <v>64</v>
      </c>
      <c r="C74" s="47">
        <f>C44*C73</f>
        <v>6.5722222222222224E-3</v>
      </c>
      <c r="D74" s="28">
        <f t="shared" si="1"/>
        <v>0</v>
      </c>
      <c r="E74"/>
      <c r="F74"/>
      <c r="G74"/>
      <c r="H74"/>
      <c r="I74"/>
      <c r="J74"/>
      <c r="K74"/>
      <c r="L74"/>
      <c r="M74"/>
      <c r="N74"/>
      <c r="O74"/>
      <c r="P74"/>
    </row>
    <row r="75" spans="1:16">
      <c r="A75" s="25" t="s">
        <v>15</v>
      </c>
      <c r="B75" s="43" t="s">
        <v>65</v>
      </c>
      <c r="C75" s="46">
        <f>C73*8%*40%</f>
        <v>6.2222222222222236E-4</v>
      </c>
      <c r="D75" s="28">
        <f t="shared" si="1"/>
        <v>0</v>
      </c>
      <c r="E75"/>
      <c r="F75"/>
      <c r="G75"/>
      <c r="H75"/>
      <c r="I75"/>
      <c r="J75"/>
      <c r="K75"/>
      <c r="L75"/>
      <c r="M75"/>
      <c r="N75"/>
      <c r="O75"/>
      <c r="P75"/>
    </row>
    <row r="76" spans="1:16">
      <c r="A76" s="76" t="s">
        <v>25</v>
      </c>
      <c r="B76" s="76"/>
      <c r="C76" s="60">
        <f>SUM(C70:C75)</f>
        <v>6.5538888888888883E-2</v>
      </c>
      <c r="D76" s="61">
        <f>SUM(D70:D75)</f>
        <v>0</v>
      </c>
      <c r="E76"/>
      <c r="F76"/>
      <c r="G76"/>
      <c r="H76"/>
      <c r="I76"/>
      <c r="J76"/>
      <c r="K76"/>
      <c r="L76"/>
      <c r="M76"/>
      <c r="N76"/>
      <c r="O76"/>
      <c r="P76"/>
    </row>
    <row r="77" spans="1:16">
      <c r="E77"/>
    </row>
    <row r="78" spans="1:16">
      <c r="F78" s="4"/>
    </row>
    <row r="79" spans="1:16" ht="18.75">
      <c r="A79" s="74" t="s">
        <v>66</v>
      </c>
      <c r="B79" s="74"/>
      <c r="C79" s="74"/>
      <c r="D79" s="74"/>
    </row>
    <row r="82" spans="1:13">
      <c r="A82" s="73" t="s">
        <v>67</v>
      </c>
      <c r="B82" s="73"/>
      <c r="C82" s="73"/>
      <c r="D82" s="73"/>
    </row>
    <row r="83" spans="1:13" ht="173.25" customHeight="1">
      <c r="A83" s="2"/>
      <c r="F83" s="86" t="s">
        <v>123</v>
      </c>
      <c r="G83" s="86"/>
      <c r="H83" s="86"/>
      <c r="I83" s="86"/>
      <c r="J83" s="86"/>
      <c r="K83" s="86"/>
      <c r="L83" s="86"/>
      <c r="M83" s="86"/>
    </row>
    <row r="84" spans="1:13" ht="31.5">
      <c r="A84" s="58" t="s">
        <v>68</v>
      </c>
      <c r="B84" s="58" t="s">
        <v>69</v>
      </c>
      <c r="C84" s="58" t="s">
        <v>30</v>
      </c>
      <c r="D84" s="58" t="s">
        <v>4</v>
      </c>
      <c r="F84"/>
      <c r="G84" s="92" t="s">
        <v>147</v>
      </c>
      <c r="H84" s="91" t="s">
        <v>144</v>
      </c>
      <c r="I84" s="91" t="s">
        <v>145</v>
      </c>
      <c r="J84" s="92" t="s">
        <v>146</v>
      </c>
      <c r="K84" s="91" t="s">
        <v>148</v>
      </c>
      <c r="L84"/>
      <c r="M84"/>
    </row>
    <row r="85" spans="1:13">
      <c r="A85" s="25" t="s">
        <v>5</v>
      </c>
      <c r="B85" s="26" t="s">
        <v>70</v>
      </c>
      <c r="C85" s="37">
        <f>1/12</f>
        <v>8.3333333333333329E-2</v>
      </c>
      <c r="D85" s="28">
        <f t="shared" ref="D85:D91" si="2">C85*$D$19</f>
        <v>0</v>
      </c>
      <c r="F85"/>
      <c r="G85" s="88"/>
      <c r="H85" s="89">
        <v>30</v>
      </c>
      <c r="I85" s="89">
        <v>30</v>
      </c>
      <c r="J85" s="89">
        <f>H85-I85</f>
        <v>0</v>
      </c>
      <c r="K85" s="89">
        <v>7</v>
      </c>
      <c r="L85"/>
      <c r="M85"/>
    </row>
    <row r="86" spans="1:13">
      <c r="A86" s="38" t="s">
        <v>7</v>
      </c>
      <c r="B86" s="39" t="s">
        <v>71</v>
      </c>
      <c r="C86" s="40">
        <f>((3/30)/12)</f>
        <v>8.3333333333333332E-3</v>
      </c>
      <c r="D86" s="28">
        <f t="shared" si="2"/>
        <v>0</v>
      </c>
      <c r="F86"/>
      <c r="G86" s="89" t="s">
        <v>124</v>
      </c>
      <c r="H86" s="89">
        <f>H85+3</f>
        <v>33</v>
      </c>
      <c r="I86" s="89">
        <v>30</v>
      </c>
      <c r="J86" s="89">
        <f t="shared" ref="J86:J105" si="3">H86-I86</f>
        <v>3</v>
      </c>
      <c r="K86" s="89">
        <v>7</v>
      </c>
      <c r="L86"/>
      <c r="M86" s="87"/>
    </row>
    <row r="87" spans="1:13">
      <c r="A87" s="25" t="s">
        <v>9</v>
      </c>
      <c r="B87" s="26" t="s">
        <v>72</v>
      </c>
      <c r="C87" s="40">
        <f>((1/30)/12)</f>
        <v>2.7777777777777779E-3</v>
      </c>
      <c r="D87" s="28">
        <f t="shared" si="2"/>
        <v>0</v>
      </c>
      <c r="F87"/>
      <c r="G87" s="89" t="s">
        <v>125</v>
      </c>
      <c r="H87" s="90">
        <f>H86+3</f>
        <v>36</v>
      </c>
      <c r="I87" s="89">
        <v>30</v>
      </c>
      <c r="J87" s="89">
        <f t="shared" si="3"/>
        <v>6</v>
      </c>
      <c r="K87" s="89">
        <v>7</v>
      </c>
    </row>
    <row r="88" spans="1:13">
      <c r="A88" s="25" t="s">
        <v>11</v>
      </c>
      <c r="B88" s="26" t="s">
        <v>73</v>
      </c>
      <c r="C88" s="40">
        <f>(5/30)*50%*10%*11.11%</f>
        <v>9.258333333333332E-4</v>
      </c>
      <c r="D88" s="28">
        <f t="shared" si="2"/>
        <v>0</v>
      </c>
      <c r="F88"/>
      <c r="G88" s="89" t="s">
        <v>126</v>
      </c>
      <c r="H88" s="89">
        <f>H87+3</f>
        <v>39</v>
      </c>
      <c r="I88" s="89">
        <v>30</v>
      </c>
      <c r="J88" s="89">
        <f t="shared" si="3"/>
        <v>9</v>
      </c>
      <c r="K88" s="89">
        <v>7</v>
      </c>
    </row>
    <row r="89" spans="1:13">
      <c r="A89" s="25" t="s">
        <v>13</v>
      </c>
      <c r="B89" s="26" t="s">
        <v>74</v>
      </c>
      <c r="C89" s="40">
        <f>1%*(1/12)</f>
        <v>8.3333333333333328E-4</v>
      </c>
      <c r="D89" s="28">
        <f t="shared" si="2"/>
        <v>0</v>
      </c>
      <c r="F89"/>
      <c r="G89" s="89" t="s">
        <v>127</v>
      </c>
      <c r="H89" s="90">
        <f t="shared" ref="H89:H105" si="4">H88+3</f>
        <v>42</v>
      </c>
      <c r="I89" s="89">
        <v>30</v>
      </c>
      <c r="J89" s="89">
        <f t="shared" si="3"/>
        <v>12</v>
      </c>
      <c r="K89" s="89">
        <v>7</v>
      </c>
      <c r="L89" s="93"/>
    </row>
    <row r="90" spans="1:13">
      <c r="A90" s="25" t="s">
        <v>15</v>
      </c>
      <c r="B90" s="26" t="s">
        <v>75</v>
      </c>
      <c r="C90" s="40">
        <f>50%*10%*11.11%*(6/12)</f>
        <v>2.7775E-3</v>
      </c>
      <c r="D90" s="28">
        <f t="shared" si="2"/>
        <v>0</v>
      </c>
      <c r="F90"/>
      <c r="G90" s="89" t="s">
        <v>128</v>
      </c>
      <c r="H90" s="89">
        <f t="shared" si="4"/>
        <v>45</v>
      </c>
      <c r="I90" s="89">
        <v>30</v>
      </c>
      <c r="J90" s="89">
        <f t="shared" si="3"/>
        <v>15</v>
      </c>
      <c r="K90" s="89">
        <v>7</v>
      </c>
    </row>
    <row r="91" spans="1:13">
      <c r="A91" s="25" t="s">
        <v>17</v>
      </c>
      <c r="B91" s="26" t="s">
        <v>76</v>
      </c>
      <c r="C91" s="41"/>
      <c r="D91" s="28">
        <f t="shared" si="2"/>
        <v>0</v>
      </c>
      <c r="F91"/>
      <c r="G91" s="89" t="s">
        <v>129</v>
      </c>
      <c r="H91" s="90">
        <f t="shared" si="4"/>
        <v>48</v>
      </c>
      <c r="I91" s="89">
        <v>30</v>
      </c>
      <c r="J91" s="89">
        <f t="shared" si="3"/>
        <v>18</v>
      </c>
      <c r="K91" s="89">
        <v>7</v>
      </c>
    </row>
    <row r="92" spans="1:13">
      <c r="A92" s="76" t="s">
        <v>46</v>
      </c>
      <c r="B92" s="76"/>
      <c r="C92" s="64">
        <f>SUM(C85:C91)</f>
        <v>9.8981111111111117E-2</v>
      </c>
      <c r="D92" s="61">
        <f>SUM(D85:D91)</f>
        <v>0</v>
      </c>
      <c r="F92"/>
      <c r="G92" s="89" t="s">
        <v>130</v>
      </c>
      <c r="H92" s="89">
        <f t="shared" si="4"/>
        <v>51</v>
      </c>
      <c r="I92" s="89">
        <v>30</v>
      </c>
      <c r="J92" s="89">
        <f t="shared" si="3"/>
        <v>21</v>
      </c>
      <c r="K92" s="89">
        <v>7</v>
      </c>
    </row>
    <row r="93" spans="1:13" ht="31.5">
      <c r="A93" s="25" t="s">
        <v>19</v>
      </c>
      <c r="B93" s="26" t="s">
        <v>77</v>
      </c>
      <c r="C93" s="42">
        <f>(C92-C90)*(1/12+1/12+(1/12*1/3))</f>
        <v>1.870625771604938E-2</v>
      </c>
      <c r="D93" s="28">
        <f>C93*$D$19</f>
        <v>0</v>
      </c>
      <c r="F93" s="20"/>
      <c r="G93" s="89" t="s">
        <v>131</v>
      </c>
      <c r="H93" s="90">
        <f t="shared" si="4"/>
        <v>54</v>
      </c>
      <c r="I93" s="89">
        <v>30</v>
      </c>
      <c r="J93" s="89">
        <f t="shared" si="3"/>
        <v>24</v>
      </c>
      <c r="K93" s="89">
        <v>7</v>
      </c>
    </row>
    <row r="94" spans="1:13">
      <c r="A94" s="76" t="s">
        <v>46</v>
      </c>
      <c r="B94" s="76"/>
      <c r="C94" s="64">
        <f>C92+C93</f>
        <v>0.11768736882716049</v>
      </c>
      <c r="D94" s="61">
        <f>D92+D93</f>
        <v>0</v>
      </c>
      <c r="F94"/>
      <c r="G94" s="89" t="s">
        <v>132</v>
      </c>
      <c r="H94" s="89">
        <f t="shared" si="4"/>
        <v>57</v>
      </c>
      <c r="I94" s="89">
        <v>30</v>
      </c>
      <c r="J94" s="89">
        <f t="shared" si="3"/>
        <v>27</v>
      </c>
      <c r="K94" s="89">
        <v>7</v>
      </c>
    </row>
    <row r="95" spans="1:13">
      <c r="A95" s="25" t="s">
        <v>44</v>
      </c>
      <c r="B95" s="26" t="s">
        <v>78</v>
      </c>
      <c r="C95" s="42">
        <f>C44*C94</f>
        <v>3.9778330663580247E-2</v>
      </c>
      <c r="D95" s="28">
        <f>C95*$D$19</f>
        <v>0</v>
      </c>
      <c r="F95"/>
      <c r="G95" s="89" t="s">
        <v>133</v>
      </c>
      <c r="H95" s="90">
        <f t="shared" si="4"/>
        <v>60</v>
      </c>
      <c r="I95" s="89">
        <v>30</v>
      </c>
      <c r="J95" s="89">
        <f t="shared" si="3"/>
        <v>30</v>
      </c>
      <c r="K95" s="89">
        <v>7</v>
      </c>
    </row>
    <row r="96" spans="1:13">
      <c r="A96" s="76"/>
      <c r="B96" s="76"/>
      <c r="C96" s="64">
        <f>C94+C95</f>
        <v>0.15746569949074074</v>
      </c>
      <c r="D96" s="61">
        <f>D94+D95</f>
        <v>0</v>
      </c>
      <c r="E96"/>
      <c r="F96"/>
      <c r="G96" s="89" t="s">
        <v>134</v>
      </c>
      <c r="H96" s="89">
        <f t="shared" si="4"/>
        <v>63</v>
      </c>
      <c r="I96" s="89">
        <v>30</v>
      </c>
      <c r="J96" s="89">
        <f t="shared" si="3"/>
        <v>33</v>
      </c>
      <c r="K96" s="89">
        <v>7</v>
      </c>
    </row>
    <row r="97" spans="1:11">
      <c r="B97" s="6"/>
      <c r="C97" s="7"/>
      <c r="G97" s="89" t="s">
        <v>135</v>
      </c>
      <c r="H97" s="90">
        <f t="shared" si="4"/>
        <v>66</v>
      </c>
      <c r="I97" s="89">
        <v>30</v>
      </c>
      <c r="J97" s="89">
        <f t="shared" si="3"/>
        <v>36</v>
      </c>
      <c r="K97" s="89">
        <v>7</v>
      </c>
    </row>
    <row r="98" spans="1:11">
      <c r="A98" s="73" t="s">
        <v>79</v>
      </c>
      <c r="B98" s="73"/>
      <c r="C98" s="73"/>
      <c r="D98" s="73"/>
      <c r="G98" s="89" t="s">
        <v>136</v>
      </c>
      <c r="H98" s="89">
        <f t="shared" si="4"/>
        <v>69</v>
      </c>
      <c r="I98" s="89">
        <v>30</v>
      </c>
      <c r="J98" s="89">
        <f t="shared" si="3"/>
        <v>39</v>
      </c>
      <c r="K98" s="89">
        <v>7</v>
      </c>
    </row>
    <row r="99" spans="1:11">
      <c r="A99" s="2"/>
      <c r="G99" s="89" t="s">
        <v>137</v>
      </c>
      <c r="H99" s="90">
        <f t="shared" si="4"/>
        <v>72</v>
      </c>
      <c r="I99" s="89">
        <v>30</v>
      </c>
      <c r="J99" s="89">
        <f t="shared" si="3"/>
        <v>42</v>
      </c>
      <c r="K99" s="89">
        <v>7</v>
      </c>
    </row>
    <row r="100" spans="1:11">
      <c r="A100" s="58">
        <v>4</v>
      </c>
      <c r="B100" s="76" t="s">
        <v>80</v>
      </c>
      <c r="C100" s="76"/>
      <c r="D100" s="58" t="s">
        <v>4</v>
      </c>
      <c r="E100"/>
      <c r="F100"/>
      <c r="G100" s="89" t="s">
        <v>138</v>
      </c>
      <c r="H100" s="89">
        <f t="shared" si="4"/>
        <v>75</v>
      </c>
      <c r="I100" s="89">
        <v>30</v>
      </c>
      <c r="J100" s="89">
        <f t="shared" si="3"/>
        <v>45</v>
      </c>
      <c r="K100" s="89">
        <v>7</v>
      </c>
    </row>
    <row r="101" spans="1:11">
      <c r="A101" s="25" t="s">
        <v>68</v>
      </c>
      <c r="B101" s="75" t="s">
        <v>69</v>
      </c>
      <c r="C101" s="75"/>
      <c r="D101" s="28"/>
      <c r="E101"/>
      <c r="F101"/>
      <c r="G101" s="89" t="s">
        <v>139</v>
      </c>
      <c r="H101" s="90">
        <f t="shared" si="4"/>
        <v>78</v>
      </c>
      <c r="I101" s="89">
        <v>30</v>
      </c>
      <c r="J101" s="89">
        <f t="shared" si="3"/>
        <v>48</v>
      </c>
      <c r="K101" s="89">
        <v>7</v>
      </c>
    </row>
    <row r="102" spans="1:11">
      <c r="A102" s="76" t="s">
        <v>25</v>
      </c>
      <c r="B102" s="76"/>
      <c r="C102" s="76"/>
      <c r="D102" s="61">
        <f>SUM(D101:D101)</f>
        <v>0</v>
      </c>
      <c r="E102"/>
      <c r="F102"/>
      <c r="G102" s="89" t="s">
        <v>140</v>
      </c>
      <c r="H102" s="90">
        <f t="shared" si="4"/>
        <v>81</v>
      </c>
      <c r="I102" s="89">
        <v>30</v>
      </c>
      <c r="J102" s="89">
        <f t="shared" si="3"/>
        <v>51</v>
      </c>
      <c r="K102" s="89">
        <v>7</v>
      </c>
    </row>
    <row r="103" spans="1:11">
      <c r="D103"/>
      <c r="E103"/>
      <c r="F103"/>
      <c r="G103" s="89" t="s">
        <v>141</v>
      </c>
      <c r="H103" s="89">
        <f t="shared" si="4"/>
        <v>84</v>
      </c>
      <c r="I103" s="89">
        <v>30</v>
      </c>
      <c r="J103" s="89">
        <f t="shared" si="3"/>
        <v>54</v>
      </c>
      <c r="K103" s="89">
        <v>7</v>
      </c>
    </row>
    <row r="104" spans="1:11">
      <c r="D104"/>
      <c r="E104"/>
      <c r="F104"/>
      <c r="G104" s="89" t="s">
        <v>142</v>
      </c>
      <c r="H104" s="90">
        <f t="shared" si="4"/>
        <v>87</v>
      </c>
      <c r="I104" s="89">
        <v>30</v>
      </c>
      <c r="J104" s="89">
        <f t="shared" si="3"/>
        <v>57</v>
      </c>
      <c r="K104" s="89">
        <v>7</v>
      </c>
    </row>
    <row r="105" spans="1:11" ht="18.75">
      <c r="A105" s="74" t="s">
        <v>81</v>
      </c>
      <c r="B105" s="74"/>
      <c r="C105" s="74"/>
      <c r="D105" s="74"/>
      <c r="E105"/>
      <c r="F105"/>
      <c r="G105" s="89" t="s">
        <v>143</v>
      </c>
      <c r="H105" s="89">
        <f t="shared" si="4"/>
        <v>90</v>
      </c>
      <c r="I105" s="89">
        <v>30</v>
      </c>
      <c r="J105" s="89">
        <f t="shared" si="3"/>
        <v>60</v>
      </c>
      <c r="K105" s="89">
        <v>7</v>
      </c>
    </row>
    <row r="106" spans="1:11">
      <c r="D106"/>
      <c r="E106"/>
      <c r="F106"/>
      <c r="G106"/>
    </row>
    <row r="107" spans="1:11">
      <c r="A107" s="58">
        <v>5</v>
      </c>
      <c r="B107" s="76" t="s">
        <v>82</v>
      </c>
      <c r="C107" s="76"/>
      <c r="D107" s="58" t="s">
        <v>4</v>
      </c>
    </row>
    <row r="108" spans="1:11">
      <c r="A108" s="25" t="s">
        <v>5</v>
      </c>
      <c r="B108" s="75" t="s">
        <v>83</v>
      </c>
      <c r="C108" s="75"/>
      <c r="D108" s="36"/>
    </row>
    <row r="109" spans="1:11">
      <c r="A109" s="25" t="s">
        <v>7</v>
      </c>
      <c r="B109" s="75" t="s">
        <v>84</v>
      </c>
      <c r="C109" s="75"/>
      <c r="D109" s="36"/>
    </row>
    <row r="110" spans="1:11">
      <c r="A110" s="25" t="s">
        <v>9</v>
      </c>
      <c r="B110" s="75" t="s">
        <v>85</v>
      </c>
      <c r="C110" s="75"/>
      <c r="D110" s="36"/>
    </row>
    <row r="111" spans="1:11">
      <c r="A111" s="25" t="s">
        <v>11</v>
      </c>
      <c r="B111" s="75" t="s">
        <v>76</v>
      </c>
      <c r="C111" s="75"/>
      <c r="D111" s="36"/>
    </row>
    <row r="112" spans="1:11">
      <c r="A112" s="76" t="s">
        <v>46</v>
      </c>
      <c r="B112" s="76"/>
      <c r="C112" s="76"/>
      <c r="D112" s="61">
        <f>SUM(D108:D111)</f>
        <v>0</v>
      </c>
      <c r="E112"/>
      <c r="F112"/>
    </row>
    <row r="113" spans="1:7">
      <c r="A113" s="8"/>
      <c r="B113" s="8"/>
      <c r="C113" s="9"/>
      <c r="E113"/>
      <c r="F113"/>
    </row>
    <row r="114" spans="1:7">
      <c r="A114" s="73" t="s">
        <v>86</v>
      </c>
      <c r="B114" s="73"/>
      <c r="C114" s="73"/>
      <c r="D114" s="68">
        <f>D19+D64+D76+D102+D112</f>
        <v>0</v>
      </c>
      <c r="E114"/>
      <c r="F114"/>
    </row>
    <row r="115" spans="1:7">
      <c r="A115" s="10"/>
      <c r="B115" s="10"/>
      <c r="C115" s="10"/>
      <c r="D115" s="11"/>
      <c r="E115"/>
      <c r="F115"/>
    </row>
    <row r="116" spans="1:7">
      <c r="E116"/>
      <c r="F116"/>
    </row>
    <row r="117" spans="1:7" ht="18.75">
      <c r="A117" s="74" t="s">
        <v>87</v>
      </c>
      <c r="B117" s="74"/>
      <c r="C117" s="74"/>
      <c r="D117" s="74"/>
      <c r="E117"/>
      <c r="F117"/>
    </row>
    <row r="118" spans="1:7">
      <c r="E118"/>
      <c r="F118"/>
    </row>
    <row r="119" spans="1:7" ht="31.5">
      <c r="A119" s="58">
        <v>6</v>
      </c>
      <c r="B119" s="65" t="s">
        <v>88</v>
      </c>
      <c r="C119" s="58" t="s">
        <v>30</v>
      </c>
      <c r="D119" s="58" t="s">
        <v>4</v>
      </c>
      <c r="E119"/>
      <c r="F119"/>
    </row>
    <row r="120" spans="1:7">
      <c r="A120" s="25" t="s">
        <v>5</v>
      </c>
      <c r="B120" s="26" t="s">
        <v>120</v>
      </c>
      <c r="C120" s="27">
        <v>0.05</v>
      </c>
      <c r="D120" s="28">
        <f t="shared" ref="D120" si="5">C120*$D$114</f>
        <v>0</v>
      </c>
      <c r="E120" t="s">
        <v>121</v>
      </c>
      <c r="F120"/>
    </row>
    <row r="121" spans="1:7">
      <c r="A121"/>
      <c r="B121"/>
      <c r="C121"/>
      <c r="D121"/>
      <c r="E121"/>
      <c r="F121"/>
    </row>
    <row r="122" spans="1:7">
      <c r="A122" s="73" t="s">
        <v>118</v>
      </c>
      <c r="B122" s="73"/>
      <c r="C122" s="73"/>
      <c r="D122" s="68">
        <f>D114+D120</f>
        <v>0</v>
      </c>
      <c r="E122"/>
      <c r="F122"/>
    </row>
    <row r="123" spans="1:7">
      <c r="A123"/>
      <c r="B123"/>
      <c r="C123"/>
      <c r="D123"/>
      <c r="E123"/>
      <c r="F123"/>
    </row>
    <row r="124" spans="1:7">
      <c r="A124" s="25" t="s">
        <v>7</v>
      </c>
      <c r="B124" s="26" t="s">
        <v>119</v>
      </c>
      <c r="C124" s="27">
        <v>0.1</v>
      </c>
      <c r="D124" s="28">
        <f>C124*$D$122</f>
        <v>0</v>
      </c>
      <c r="E124"/>
      <c r="F124"/>
    </row>
    <row r="125" spans="1:7">
      <c r="A125" s="25"/>
      <c r="B125" s="26" t="s">
        <v>89</v>
      </c>
      <c r="C125" s="27"/>
      <c r="D125" s="61">
        <f>D122+D124</f>
        <v>0</v>
      </c>
      <c r="E125"/>
      <c r="F125"/>
    </row>
    <row r="126" spans="1:7">
      <c r="A126" s="52"/>
      <c r="B126" s="13"/>
      <c r="C126" s="29"/>
      <c r="D126" s="56"/>
      <c r="E126"/>
      <c r="F126"/>
    </row>
    <row r="127" spans="1:7">
      <c r="A127" s="50"/>
      <c r="B127" s="51" t="s">
        <v>90</v>
      </c>
      <c r="C127" s="27"/>
      <c r="D127" s="61">
        <f>D125</f>
        <v>0</v>
      </c>
      <c r="E127"/>
      <c r="F127" s="12"/>
      <c r="G127" s="4"/>
    </row>
    <row r="128" spans="1:7">
      <c r="A128" s="52"/>
      <c r="B128" s="53" t="s">
        <v>91</v>
      </c>
      <c r="C128" s="30">
        <f>100%-C131</f>
        <v>1</v>
      </c>
      <c r="D128" s="31"/>
      <c r="E128"/>
      <c r="F128" s="12"/>
      <c r="G128" s="4"/>
    </row>
    <row r="129" spans="1:14">
      <c r="A129" s="54"/>
      <c r="B129" s="55" t="s">
        <v>92</v>
      </c>
      <c r="C129" s="27"/>
      <c r="D129" s="32">
        <f>D127/C128</f>
        <v>0</v>
      </c>
      <c r="E129" s="12"/>
      <c r="F129" s="12"/>
      <c r="G129" s="4"/>
    </row>
    <row r="130" spans="1:14">
      <c r="A130" s="52"/>
      <c r="B130" s="13"/>
      <c r="C130" s="29"/>
      <c r="D130" s="57"/>
      <c r="E130" s="12"/>
      <c r="F130" s="12"/>
      <c r="G130" s="4"/>
    </row>
    <row r="131" spans="1:14">
      <c r="A131" s="25" t="s">
        <v>9</v>
      </c>
      <c r="B131" s="26" t="s">
        <v>93</v>
      </c>
      <c r="C131" s="33">
        <f>C132+C133+C134</f>
        <v>0</v>
      </c>
      <c r="D131" s="69">
        <f>D132+D133+D134</f>
        <v>0</v>
      </c>
      <c r="E131"/>
      <c r="F131" s="14"/>
    </row>
    <row r="132" spans="1:14">
      <c r="A132" s="25"/>
      <c r="B132" s="26" t="s">
        <v>94</v>
      </c>
      <c r="C132" s="34"/>
      <c r="D132" s="28">
        <f>C132*D129</f>
        <v>0</v>
      </c>
      <c r="E132"/>
      <c r="F132" s="12"/>
    </row>
    <row r="133" spans="1:14">
      <c r="A133" s="25"/>
      <c r="B133" s="26" t="s">
        <v>95</v>
      </c>
      <c r="C133" s="35"/>
      <c r="D133" s="28">
        <f>C133*D129</f>
        <v>0</v>
      </c>
      <c r="E133"/>
      <c r="F133" s="12"/>
    </row>
    <row r="134" spans="1:14">
      <c r="A134" s="25"/>
      <c r="B134" s="26" t="s">
        <v>96</v>
      </c>
      <c r="C134" s="34"/>
      <c r="D134" s="28">
        <f>C134*D129</f>
        <v>0</v>
      </c>
      <c r="E134"/>
      <c r="F134"/>
      <c r="H134"/>
      <c r="I134"/>
      <c r="J134"/>
      <c r="K134"/>
      <c r="L134"/>
      <c r="M134"/>
      <c r="N134"/>
    </row>
    <row r="135" spans="1:14">
      <c r="A135" s="76" t="s">
        <v>97</v>
      </c>
      <c r="B135" s="76"/>
      <c r="C135" s="66">
        <v>1</v>
      </c>
      <c r="D135" s="61">
        <f>D127+D131</f>
        <v>0</v>
      </c>
      <c r="E135" s="12"/>
      <c r="F135"/>
      <c r="H135"/>
      <c r="I135"/>
      <c r="J135"/>
      <c r="K135"/>
      <c r="L135"/>
      <c r="M135"/>
      <c r="N135"/>
    </row>
    <row r="136" spans="1:14">
      <c r="E136"/>
      <c r="F136"/>
      <c r="H136"/>
      <c r="I136"/>
      <c r="J136"/>
      <c r="K136"/>
      <c r="L136"/>
      <c r="M136"/>
      <c r="N136"/>
    </row>
    <row r="137" spans="1:14">
      <c r="H137"/>
      <c r="I137"/>
      <c r="J137"/>
      <c r="K137"/>
      <c r="L137"/>
      <c r="M137"/>
      <c r="N137"/>
    </row>
    <row r="138" spans="1:14" ht="18.75">
      <c r="A138" s="74" t="s">
        <v>98</v>
      </c>
      <c r="B138" s="74"/>
      <c r="C138" s="74"/>
      <c r="D138" s="74"/>
      <c r="H138"/>
      <c r="I138"/>
      <c r="J138"/>
      <c r="K138"/>
      <c r="L138"/>
      <c r="M138"/>
      <c r="N138"/>
    </row>
    <row r="139" spans="1:14">
      <c r="H139"/>
      <c r="I139"/>
      <c r="J139"/>
      <c r="K139"/>
      <c r="L139"/>
      <c r="M139"/>
      <c r="N139"/>
    </row>
    <row r="140" spans="1:14" ht="32.25" customHeight="1">
      <c r="A140" s="58"/>
      <c r="B140" s="76" t="s">
        <v>99</v>
      </c>
      <c r="C140" s="76"/>
      <c r="D140" s="58" t="s">
        <v>4</v>
      </c>
      <c r="H140"/>
      <c r="I140"/>
      <c r="J140"/>
      <c r="K140"/>
      <c r="L140"/>
      <c r="M140"/>
      <c r="N140"/>
    </row>
    <row r="141" spans="1:14">
      <c r="A141" s="22" t="s">
        <v>5</v>
      </c>
      <c r="B141" s="78" t="s">
        <v>2</v>
      </c>
      <c r="C141" s="78"/>
      <c r="D141" s="23">
        <f>D19</f>
        <v>0</v>
      </c>
      <c r="H141"/>
      <c r="I141"/>
      <c r="J141"/>
      <c r="K141"/>
      <c r="L141"/>
      <c r="M141"/>
      <c r="N141"/>
    </row>
    <row r="142" spans="1:14" ht="32.25" customHeight="1">
      <c r="A142" s="22" t="s">
        <v>7</v>
      </c>
      <c r="B142" s="78" t="s">
        <v>26</v>
      </c>
      <c r="C142" s="78"/>
      <c r="D142" s="23">
        <f>D64</f>
        <v>0</v>
      </c>
      <c r="F142" s="4"/>
      <c r="G142" s="4"/>
      <c r="H142"/>
      <c r="I142"/>
      <c r="J142"/>
      <c r="K142"/>
      <c r="L142"/>
      <c r="M142"/>
      <c r="N142"/>
    </row>
    <row r="143" spans="1:14">
      <c r="A143" s="22" t="s">
        <v>9</v>
      </c>
      <c r="B143" s="78" t="s">
        <v>59</v>
      </c>
      <c r="C143" s="78"/>
      <c r="D143" s="23">
        <f>D76</f>
        <v>0</v>
      </c>
      <c r="E143" s="4"/>
      <c r="F143" s="4"/>
      <c r="G143" s="4"/>
      <c r="H143"/>
      <c r="I143"/>
      <c r="J143"/>
      <c r="K143"/>
      <c r="L143"/>
      <c r="M143"/>
      <c r="N143"/>
    </row>
    <row r="144" spans="1:14">
      <c r="A144" s="22" t="s">
        <v>11</v>
      </c>
      <c r="B144" s="78" t="s">
        <v>66</v>
      </c>
      <c r="C144" s="78"/>
      <c r="D144" s="23">
        <f>D102</f>
        <v>0</v>
      </c>
      <c r="E144" s="4"/>
      <c r="G144" s="4"/>
      <c r="H144"/>
      <c r="I144"/>
      <c r="J144"/>
      <c r="K144"/>
      <c r="L144"/>
      <c r="M144"/>
      <c r="N144"/>
    </row>
    <row r="145" spans="1:14">
      <c r="A145" s="22" t="s">
        <v>13</v>
      </c>
      <c r="B145" s="78" t="s">
        <v>81</v>
      </c>
      <c r="C145" s="78"/>
      <c r="D145" s="23">
        <f>D112</f>
        <v>0</v>
      </c>
      <c r="H145"/>
      <c r="I145"/>
      <c r="J145"/>
      <c r="K145"/>
      <c r="L145"/>
      <c r="M145"/>
      <c r="N145"/>
    </row>
    <row r="146" spans="1:14">
      <c r="A146" s="84" t="s">
        <v>100</v>
      </c>
      <c r="B146" s="84"/>
      <c r="C146" s="84"/>
      <c r="D146" s="24">
        <f>SUM(D141:D145)</f>
        <v>0</v>
      </c>
      <c r="E146" s="4"/>
      <c r="H146"/>
      <c r="I146"/>
      <c r="J146"/>
      <c r="K146"/>
      <c r="L146"/>
      <c r="M146"/>
      <c r="N146"/>
    </row>
    <row r="147" spans="1:14">
      <c r="A147" s="22" t="s">
        <v>15</v>
      </c>
      <c r="B147" s="78" t="s">
        <v>101</v>
      </c>
      <c r="C147" s="78"/>
      <c r="D147" s="23">
        <f>D120+D124+D131</f>
        <v>0</v>
      </c>
      <c r="E147" s="4"/>
      <c r="G147" s="4"/>
      <c r="H147"/>
      <c r="I147"/>
      <c r="J147"/>
      <c r="K147"/>
      <c r="L147"/>
      <c r="M147"/>
      <c r="N147"/>
    </row>
    <row r="148" spans="1:14">
      <c r="A148" s="76" t="s">
        <v>102</v>
      </c>
      <c r="B148" s="76"/>
      <c r="C148" s="76"/>
      <c r="D148" s="67">
        <f>SUM(D146+D147)</f>
        <v>0</v>
      </c>
      <c r="E148" s="4"/>
      <c r="F148" s="4"/>
      <c r="G148" s="4"/>
      <c r="K148" s="15"/>
    </row>
    <row r="150" spans="1:14">
      <c r="A150" s="16" t="s">
        <v>103</v>
      </c>
      <c r="B150" s="17"/>
    </row>
    <row r="152" spans="1:14">
      <c r="A152" s="83" t="s">
        <v>104</v>
      </c>
      <c r="B152" s="83"/>
      <c r="C152" s="83"/>
      <c r="D152" s="83"/>
      <c r="E152" s="83"/>
      <c r="F152" s="19"/>
    </row>
    <row r="153" spans="1:14">
      <c r="A153" s="83" t="s">
        <v>105</v>
      </c>
      <c r="B153" s="83"/>
      <c r="C153" s="83"/>
      <c r="D153" s="83"/>
      <c r="E153" s="83"/>
    </row>
    <row r="154" spans="1:14">
      <c r="A154" s="83" t="s">
        <v>106</v>
      </c>
      <c r="B154" s="83"/>
      <c r="C154" s="83"/>
      <c r="D154" s="83"/>
      <c r="E154" s="83"/>
    </row>
    <row r="155" spans="1:14" ht="34.5" customHeight="1">
      <c r="A155" s="83" t="s">
        <v>107</v>
      </c>
      <c r="B155" s="83"/>
      <c r="C155" s="83"/>
      <c r="D155" s="83"/>
      <c r="E155" s="83"/>
    </row>
    <row r="156" spans="1:14" ht="33.75" customHeight="1">
      <c r="A156" s="83" t="s">
        <v>108</v>
      </c>
      <c r="B156" s="83"/>
      <c r="C156" s="83"/>
      <c r="D156" s="83"/>
      <c r="E156" s="83"/>
    </row>
    <row r="157" spans="1:14">
      <c r="A157" s="83" t="s">
        <v>109</v>
      </c>
      <c r="B157" s="83"/>
      <c r="C157" s="83"/>
      <c r="D157" s="83"/>
      <c r="E157" s="83"/>
    </row>
    <row r="158" spans="1:14" ht="38.25" customHeight="1">
      <c r="A158" s="83" t="s">
        <v>110</v>
      </c>
      <c r="B158" s="83"/>
      <c r="C158" s="83"/>
      <c r="D158" s="83"/>
      <c r="E158" s="83"/>
    </row>
    <row r="159" spans="1:14" ht="35.25" customHeight="1">
      <c r="A159" s="83" t="s">
        <v>111</v>
      </c>
      <c r="B159" s="83"/>
      <c r="C159" s="83"/>
      <c r="D159" s="83"/>
      <c r="E159" s="83"/>
    </row>
    <row r="160" spans="1:14">
      <c r="A160" s="83" t="s">
        <v>112</v>
      </c>
      <c r="B160" s="83"/>
      <c r="C160" s="83"/>
      <c r="D160" s="83"/>
      <c r="E160" s="83"/>
    </row>
    <row r="161" spans="1:5" ht="33" customHeight="1">
      <c r="A161" s="83" t="s">
        <v>113</v>
      </c>
      <c r="B161" s="83"/>
      <c r="C161" s="83"/>
      <c r="D161" s="83"/>
      <c r="E161" s="83"/>
    </row>
    <row r="162" spans="1:5" ht="32.25" customHeight="1">
      <c r="A162" s="83" t="s">
        <v>114</v>
      </c>
      <c r="B162" s="83"/>
      <c r="C162" s="83"/>
      <c r="D162" s="83"/>
      <c r="E162" s="83"/>
    </row>
    <row r="163" spans="1:5" ht="35.25" customHeight="1">
      <c r="A163" s="83" t="s">
        <v>115</v>
      </c>
      <c r="B163" s="83"/>
      <c r="C163" s="83"/>
      <c r="D163" s="83"/>
      <c r="E163" s="83"/>
    </row>
    <row r="164" spans="1:5" ht="36" customHeight="1">
      <c r="A164" s="83" t="s">
        <v>116</v>
      </c>
      <c r="B164" s="83"/>
      <c r="C164" s="83"/>
      <c r="D164" s="83"/>
      <c r="E164" s="83"/>
    </row>
    <row r="165" spans="1:5">
      <c r="A165" s="85"/>
      <c r="B165" s="85"/>
      <c r="C165" s="85"/>
      <c r="D165" s="85"/>
      <c r="E165" s="18"/>
    </row>
    <row r="166" spans="1:5">
      <c r="A166"/>
      <c r="B166"/>
      <c r="C166"/>
    </row>
    <row r="167" spans="1:5">
      <c r="A167"/>
      <c r="B167"/>
      <c r="C167"/>
    </row>
    <row r="168" spans="1:5">
      <c r="A168"/>
      <c r="B168"/>
      <c r="C168"/>
    </row>
    <row r="169" spans="1:5">
      <c r="A169"/>
      <c r="B169"/>
      <c r="C169"/>
      <c r="D169"/>
    </row>
    <row r="170" spans="1:5">
      <c r="A170"/>
      <c r="B170"/>
      <c r="C170"/>
    </row>
  </sheetData>
  <mergeCells count="83">
    <mergeCell ref="A165:D165"/>
    <mergeCell ref="A153:E153"/>
    <mergeCell ref="A154:E154"/>
    <mergeCell ref="A155:E155"/>
    <mergeCell ref="A156:E156"/>
    <mergeCell ref="A157:E157"/>
    <mergeCell ref="A158:E158"/>
    <mergeCell ref="A159:E159"/>
    <mergeCell ref="A160:E160"/>
    <mergeCell ref="A161:E161"/>
    <mergeCell ref="A162:E162"/>
    <mergeCell ref="A163:E163"/>
    <mergeCell ref="A164:E164"/>
    <mergeCell ref="A152:E152"/>
    <mergeCell ref="A114:C114"/>
    <mergeCell ref="A135:B135"/>
    <mergeCell ref="A122:C122"/>
    <mergeCell ref="B142:C142"/>
    <mergeCell ref="B143:C143"/>
    <mergeCell ref="B144:C144"/>
    <mergeCell ref="B145:C145"/>
    <mergeCell ref="A146:C146"/>
    <mergeCell ref="B147:C147"/>
    <mergeCell ref="A148:C148"/>
    <mergeCell ref="A1:D1"/>
    <mergeCell ref="A2:D2"/>
    <mergeCell ref="A3:D3"/>
    <mergeCell ref="A29:B29"/>
    <mergeCell ref="A32:D32"/>
    <mergeCell ref="B7:C7"/>
    <mergeCell ref="B8:C8"/>
    <mergeCell ref="B9:C9"/>
    <mergeCell ref="B11:C11"/>
    <mergeCell ref="B12:C12"/>
    <mergeCell ref="B13:C13"/>
    <mergeCell ref="B14:C14"/>
    <mergeCell ref="A5:D5"/>
    <mergeCell ref="A22:D22"/>
    <mergeCell ref="A24:D24"/>
    <mergeCell ref="A44:B44"/>
    <mergeCell ref="B62:C62"/>
    <mergeCell ref="B63:C63"/>
    <mergeCell ref="A64:C64"/>
    <mergeCell ref="A47:D47"/>
    <mergeCell ref="B49:C49"/>
    <mergeCell ref="B50:C50"/>
    <mergeCell ref="B51:C51"/>
    <mergeCell ref="B52:C52"/>
    <mergeCell ref="B53:C53"/>
    <mergeCell ref="B107:C107"/>
    <mergeCell ref="B108:C108"/>
    <mergeCell ref="B109:C109"/>
    <mergeCell ref="B54:C54"/>
    <mergeCell ref="B55:C55"/>
    <mergeCell ref="A56:C56"/>
    <mergeCell ref="B60:C60"/>
    <mergeCell ref="B61:C61"/>
    <mergeCell ref="A76:B76"/>
    <mergeCell ref="A92:B92"/>
    <mergeCell ref="A94:B94"/>
    <mergeCell ref="A96:B96"/>
    <mergeCell ref="B100:C100"/>
    <mergeCell ref="A58:D58"/>
    <mergeCell ref="A67:D67"/>
    <mergeCell ref="A79:D79"/>
    <mergeCell ref="B110:C110"/>
    <mergeCell ref="B111:C111"/>
    <mergeCell ref="A112:C112"/>
    <mergeCell ref="B140:C140"/>
    <mergeCell ref="B141:C141"/>
    <mergeCell ref="A138:D138"/>
    <mergeCell ref="A117:D117"/>
    <mergeCell ref="B16:C16"/>
    <mergeCell ref="B17:C17"/>
    <mergeCell ref="B18:C18"/>
    <mergeCell ref="A19:C19"/>
    <mergeCell ref="B10:C10"/>
    <mergeCell ref="B15:C15"/>
    <mergeCell ref="A82:D82"/>
    <mergeCell ref="A98:D98"/>
    <mergeCell ref="A105:D105"/>
    <mergeCell ref="B101:C101"/>
    <mergeCell ref="A102:C102"/>
  </mergeCells>
  <phoneticPr fontId="30" type="noConversion"/>
  <pageMargins left="0.511811024" right="0.511811024" top="0.78740157499999996" bottom="0.78740157499999996" header="0.31496062000000002" footer="0.31496062000000002"/>
  <pageSetup paperSize="0" orientation="portrait" horizontalDpi="203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44422466453</dc:creator>
  <cp:lastModifiedBy>Joyce Cunha de Aguiar</cp:lastModifiedBy>
  <dcterms:created xsi:type="dcterms:W3CDTF">2022-07-29T16:00:42Z</dcterms:created>
  <dcterms:modified xsi:type="dcterms:W3CDTF">2026-03-27T16:50:30Z</dcterms:modified>
</cp:coreProperties>
</file>